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aderslevdk-my.sharepoint.com/personal/dinkry_haderslev_dk/Documents/Nina's mappe/Social/"/>
    </mc:Choice>
  </mc:AlternateContent>
  <xr:revisionPtr revIDLastSave="0" documentId="8_{2022FB83-FE7F-4ABA-961B-2ED624CE64F4}" xr6:coauthVersionLast="46" xr6:coauthVersionMax="46" xr10:uidLastSave="{00000000-0000-0000-0000-000000000000}"/>
  <bookViews>
    <workbookView xWindow="-120" yWindow="-120" windowWidth="19440" windowHeight="10440" activeTab="1" xr2:uid="{00000000-000D-0000-FFFF-FFFF00000000}"/>
  </bookViews>
  <sheets>
    <sheet name="Til indberetning" sheetId="9" r:id="rId1"/>
    <sheet name="Beregningsskema tilbud med afd." sheetId="5" r:id="rId2"/>
    <sheet name="Afskrivninger" sheetId="6" r:id="rId3"/>
    <sheet name="efterregulering" sheetId="8" r:id="rId4"/>
  </sheets>
  <definedNames>
    <definedName name="_xlnm.Print_Area" localSheetId="1">'Beregningsskema tilbud med afd.'!$A$1:$P$446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9" l="1"/>
  <c r="B73" i="9"/>
  <c r="BD11" i="6" l="1"/>
  <c r="AV11" i="6"/>
  <c r="AN11" i="6"/>
  <c r="AF11" i="6"/>
  <c r="X11" i="6"/>
  <c r="P11" i="6"/>
  <c r="B314" i="9" l="1"/>
  <c r="B288" i="9"/>
  <c r="B262" i="9"/>
  <c r="B236" i="9"/>
  <c r="B210" i="9"/>
  <c r="B184" i="9"/>
  <c r="B158" i="9"/>
  <c r="B132" i="9"/>
  <c r="B106" i="9"/>
  <c r="B55" i="9"/>
  <c r="B80" i="9"/>
  <c r="B309" i="9"/>
  <c r="B308" i="9"/>
  <c r="B307" i="9"/>
  <c r="B306" i="9"/>
  <c r="B305" i="9"/>
  <c r="B304" i="9"/>
  <c r="B303" i="9"/>
  <c r="B302" i="9"/>
  <c r="B301" i="9"/>
  <c r="B300" i="9"/>
  <c r="B299" i="9"/>
  <c r="B283" i="9"/>
  <c r="B282" i="9"/>
  <c r="B281" i="9"/>
  <c r="B280" i="9"/>
  <c r="B279" i="9"/>
  <c r="B278" i="9"/>
  <c r="B277" i="9"/>
  <c r="B276" i="9"/>
  <c r="B275" i="9"/>
  <c r="B257" i="9" l="1"/>
  <c r="B256" i="9"/>
  <c r="B255" i="9"/>
  <c r="B254" i="9"/>
  <c r="B253" i="9"/>
  <c r="B252" i="9"/>
  <c r="B251" i="9"/>
  <c r="B250" i="9"/>
  <c r="B249" i="9"/>
  <c r="B231" i="9"/>
  <c r="B230" i="9"/>
  <c r="B229" i="9"/>
  <c r="B228" i="9"/>
  <c r="B227" i="9"/>
  <c r="B226" i="9"/>
  <c r="B225" i="9"/>
  <c r="B224" i="9"/>
  <c r="B223" i="9"/>
  <c r="B205" i="9"/>
  <c r="B204" i="9"/>
  <c r="B203" i="9"/>
  <c r="B202" i="9"/>
  <c r="B201" i="9"/>
  <c r="B200" i="9"/>
  <c r="B199" i="9"/>
  <c r="B198" i="9"/>
  <c r="B197" i="9"/>
  <c r="B196" i="9"/>
  <c r="B179" i="9"/>
  <c r="B178" i="9"/>
  <c r="B177" i="9"/>
  <c r="B176" i="9"/>
  <c r="B175" i="9"/>
  <c r="B174" i="9"/>
  <c r="B173" i="9"/>
  <c r="B172" i="9"/>
  <c r="B171" i="9"/>
  <c r="B153" i="9"/>
  <c r="B152" i="9"/>
  <c r="B151" i="9"/>
  <c r="B150" i="9"/>
  <c r="B149" i="9"/>
  <c r="B148" i="9"/>
  <c r="B147" i="9"/>
  <c r="B146" i="9"/>
  <c r="B127" i="9"/>
  <c r="B126" i="9"/>
  <c r="B125" i="9"/>
  <c r="B124" i="9"/>
  <c r="B123" i="9"/>
  <c r="B122" i="9"/>
  <c r="B121" i="9"/>
  <c r="B101" i="9"/>
  <c r="B100" i="9"/>
  <c r="B99" i="9"/>
  <c r="B98" i="9"/>
  <c r="B97" i="9"/>
  <c r="B96" i="9"/>
  <c r="B95" i="9"/>
  <c r="B71" i="9"/>
  <c r="B94" i="9"/>
  <c r="B75" i="9"/>
  <c r="B72" i="9"/>
  <c r="B70" i="9"/>
  <c r="B69" i="9"/>
  <c r="B68" i="9"/>
  <c r="B67" i="9"/>
  <c r="B311" i="9"/>
  <c r="B285" i="9"/>
  <c r="B259" i="9"/>
  <c r="B233" i="9"/>
  <c r="B207" i="9"/>
  <c r="B181" i="9"/>
  <c r="B155" i="9"/>
  <c r="B129" i="9"/>
  <c r="B103" i="9"/>
  <c r="B77" i="9"/>
  <c r="B52" i="9"/>
  <c r="B26" i="9"/>
  <c r="B50" i="9"/>
  <c r="B49" i="9"/>
  <c r="B48" i="9"/>
  <c r="B47" i="9"/>
  <c r="B46" i="9"/>
  <c r="B20" i="9"/>
  <c r="B44" i="9"/>
  <c r="B45" i="9"/>
  <c r="B43" i="9"/>
  <c r="B42" i="9"/>
  <c r="B298" i="9"/>
  <c r="B274" i="9"/>
  <c r="B273" i="9"/>
  <c r="B272" i="9"/>
  <c r="B248" i="9"/>
  <c r="B247" i="9"/>
  <c r="B246" i="9"/>
  <c r="B222" i="9"/>
  <c r="B221" i="9"/>
  <c r="B220" i="9"/>
  <c r="B195" i="9"/>
  <c r="B194" i="9"/>
  <c r="B170" i="9"/>
  <c r="B169" i="9"/>
  <c r="B168" i="9"/>
  <c r="B145" i="9"/>
  <c r="B144" i="9"/>
  <c r="B143" i="9"/>
  <c r="B142" i="9"/>
  <c r="B120" i="9"/>
  <c r="B119" i="9"/>
  <c r="B118" i="9"/>
  <c r="B117" i="9"/>
  <c r="B116" i="9"/>
  <c r="B93" i="9"/>
  <c r="B92" i="9"/>
  <c r="B91" i="9"/>
  <c r="B90" i="9"/>
  <c r="B66" i="9"/>
  <c r="B65" i="9"/>
  <c r="B64" i="9"/>
  <c r="B41" i="9"/>
  <c r="B40" i="9"/>
  <c r="B39" i="9"/>
  <c r="D69" i="5"/>
  <c r="D98" i="5" s="1"/>
  <c r="D127" i="5" s="1"/>
  <c r="D156" i="5" s="1"/>
  <c r="D185" i="5" s="1"/>
  <c r="D214" i="5" s="1"/>
  <c r="D243" i="5" s="1"/>
  <c r="D272" i="5" s="1"/>
  <c r="D301" i="5" s="1"/>
  <c r="D330" i="5" s="1"/>
  <c r="D359" i="5" s="1"/>
  <c r="D388" i="5" s="1"/>
  <c r="D420" i="5" s="1"/>
  <c r="B29" i="9"/>
  <c r="B24" i="9" l="1"/>
  <c r="B23" i="9"/>
  <c r="B22" i="9"/>
  <c r="B19" i="9"/>
  <c r="B21" i="9"/>
  <c r="B18" i="9"/>
  <c r="B17" i="9"/>
  <c r="B16" i="9"/>
  <c r="B15" i="9"/>
  <c r="B1" i="9" l="1"/>
  <c r="B14" i="9"/>
  <c r="B13" i="9"/>
  <c r="B6" i="9"/>
  <c r="B5" i="9"/>
  <c r="D28" i="8" l="1"/>
  <c r="A32" i="8"/>
  <c r="A30" i="8"/>
  <c r="A31" i="8"/>
  <c r="B37" i="8"/>
  <c r="C1" i="8" l="1"/>
  <c r="F52" i="5" l="1"/>
  <c r="D402" i="5" l="1"/>
  <c r="D399" i="5"/>
  <c r="D373" i="5"/>
  <c r="D370" i="5"/>
  <c r="D344" i="5"/>
  <c r="D341" i="5"/>
  <c r="D315" i="5"/>
  <c r="D312" i="5"/>
  <c r="D286" i="5"/>
  <c r="D283" i="5"/>
  <c r="D257" i="5"/>
  <c r="D254" i="5"/>
  <c r="D228" i="5"/>
  <c r="D225" i="5"/>
  <c r="D199" i="5"/>
  <c r="D196" i="5"/>
  <c r="D170" i="5"/>
  <c r="D167" i="5"/>
  <c r="D141" i="5"/>
  <c r="D138" i="5"/>
  <c r="D112" i="5"/>
  <c r="D109" i="5"/>
  <c r="D83" i="5"/>
  <c r="D80" i="5"/>
  <c r="D435" i="5"/>
  <c r="E444" i="5" l="1"/>
  <c r="D444" i="5"/>
  <c r="E443" i="5"/>
  <c r="D443" i="5"/>
  <c r="E442" i="5"/>
  <c r="D442" i="5"/>
  <c r="E441" i="5"/>
  <c r="D441" i="5"/>
  <c r="E440" i="5"/>
  <c r="D440" i="5"/>
  <c r="E439" i="5"/>
  <c r="D439" i="5"/>
  <c r="E438" i="5"/>
  <c r="D438" i="5"/>
  <c r="E437" i="5"/>
  <c r="D437" i="5"/>
  <c r="E436" i="5"/>
  <c r="D436" i="5"/>
  <c r="E435" i="5"/>
  <c r="D432" i="5"/>
  <c r="D429" i="5"/>
  <c r="D428" i="5"/>
  <c r="D427" i="5"/>
  <c r="D426" i="5"/>
  <c r="D425" i="5"/>
  <c r="E424" i="5"/>
  <c r="D424" i="5"/>
  <c r="E423" i="5"/>
  <c r="D423" i="5"/>
  <c r="E422" i="5"/>
  <c r="D422" i="5"/>
  <c r="E421" i="5"/>
  <c r="D421" i="5"/>
  <c r="B386" i="5"/>
  <c r="B357" i="5"/>
  <c r="B328" i="5"/>
  <c r="D413" i="5"/>
  <c r="D384" i="5"/>
  <c r="D355" i="5"/>
  <c r="B299" i="5"/>
  <c r="B270" i="5"/>
  <c r="B241" i="5"/>
  <c r="B212" i="5"/>
  <c r="D326" i="5"/>
  <c r="D297" i="5"/>
  <c r="D268" i="5"/>
  <c r="D239" i="5"/>
  <c r="B183" i="5"/>
  <c r="D210" i="5"/>
  <c r="B154" i="5"/>
  <c r="D181" i="5"/>
  <c r="E51" i="5"/>
  <c r="E54" i="5"/>
  <c r="B125" i="5"/>
  <c r="B96" i="5"/>
  <c r="E432" i="5" l="1"/>
  <c r="D123" i="5"/>
  <c r="F63" i="5" l="1"/>
  <c r="F411" i="5" l="1"/>
  <c r="G411" i="5" s="1"/>
  <c r="H411" i="5" s="1"/>
  <c r="F266" i="5"/>
  <c r="G266" i="5" s="1"/>
  <c r="H266" i="5" s="1"/>
  <c r="F382" i="5"/>
  <c r="G382" i="5" s="1"/>
  <c r="H382" i="5" s="1"/>
  <c r="F237" i="5"/>
  <c r="G237" i="5" s="1"/>
  <c r="H237" i="5" s="1"/>
  <c r="F295" i="5"/>
  <c r="G295" i="5" s="1"/>
  <c r="H295" i="5" s="1"/>
  <c r="F353" i="5"/>
  <c r="G353" i="5" s="1"/>
  <c r="F179" i="5"/>
  <c r="G179" i="5" s="1"/>
  <c r="H179" i="5" s="1"/>
  <c r="F324" i="5"/>
  <c r="G324" i="5" s="1"/>
  <c r="H324" i="5" s="1"/>
  <c r="F208" i="5"/>
  <c r="G208" i="5" s="1"/>
  <c r="H208" i="5" s="1"/>
  <c r="F150" i="5"/>
  <c r="G150" i="5" s="1"/>
  <c r="H150" i="5" s="1"/>
  <c r="H353" i="5" l="1"/>
  <c r="D94" i="5"/>
  <c r="C36" i="5" l="1"/>
  <c r="F121" i="5" l="1"/>
  <c r="G121" i="5" s="1"/>
  <c r="H121" i="5" s="1"/>
  <c r="F64" i="5"/>
  <c r="F58" i="5"/>
  <c r="F57" i="5"/>
  <c r="F56" i="5"/>
  <c r="F55" i="5"/>
  <c r="F53" i="5"/>
  <c r="F50" i="5"/>
  <c r="F49" i="5"/>
  <c r="F48" i="5"/>
  <c r="F47" i="5"/>
  <c r="F46" i="5"/>
  <c r="F45" i="5"/>
  <c r="F44" i="5"/>
  <c r="F363" i="5" s="1"/>
  <c r="G363" i="5" s="1"/>
  <c r="H363" i="5" s="1"/>
  <c r="F43" i="5"/>
  <c r="F362" i="5" s="1"/>
  <c r="G362" i="5" s="1"/>
  <c r="H362" i="5" s="1"/>
  <c r="F42" i="5"/>
  <c r="F361" i="5" s="1"/>
  <c r="G361" i="5" s="1"/>
  <c r="H361" i="5" s="1"/>
  <c r="F92" i="5" l="1"/>
  <c r="N36" i="5"/>
  <c r="F278" i="5"/>
  <c r="F394" i="5"/>
  <c r="F249" i="5"/>
  <c r="F365" i="5"/>
  <c r="F336" i="5"/>
  <c r="F220" i="5"/>
  <c r="F307" i="5"/>
  <c r="F191" i="5"/>
  <c r="F162" i="5"/>
  <c r="F395" i="5"/>
  <c r="F250" i="5"/>
  <c r="F366" i="5"/>
  <c r="F221" i="5"/>
  <c r="F279" i="5"/>
  <c r="F308" i="5"/>
  <c r="F192" i="5"/>
  <c r="F337" i="5"/>
  <c r="F163" i="5"/>
  <c r="F343" i="5"/>
  <c r="G343" i="5" s="1"/>
  <c r="H343" i="5" s="1"/>
  <c r="F314" i="5"/>
  <c r="G314" i="5" s="1"/>
  <c r="H314" i="5" s="1"/>
  <c r="F198" i="5"/>
  <c r="G198" i="5" s="1"/>
  <c r="H198" i="5" s="1"/>
  <c r="F285" i="5"/>
  <c r="G285" i="5" s="1"/>
  <c r="H285" i="5" s="1"/>
  <c r="F401" i="5"/>
  <c r="G401" i="5" s="1"/>
  <c r="H401" i="5" s="1"/>
  <c r="F372" i="5"/>
  <c r="G372" i="5" s="1"/>
  <c r="H372" i="5" s="1"/>
  <c r="F256" i="5"/>
  <c r="G256" i="5" s="1"/>
  <c r="H256" i="5" s="1"/>
  <c r="F227" i="5"/>
  <c r="G227" i="5" s="1"/>
  <c r="H227" i="5" s="1"/>
  <c r="F169" i="5"/>
  <c r="G169" i="5" s="1"/>
  <c r="H169" i="5" s="1"/>
  <c r="F290" i="5"/>
  <c r="G290" i="5" s="1"/>
  <c r="H290" i="5" s="1"/>
  <c r="F406" i="5"/>
  <c r="G406" i="5" s="1"/>
  <c r="H406" i="5" s="1"/>
  <c r="F261" i="5"/>
  <c r="G261" i="5" s="1"/>
  <c r="H261" i="5" s="1"/>
  <c r="F348" i="5"/>
  <c r="G348" i="5" s="1"/>
  <c r="H348" i="5" s="1"/>
  <c r="F319" i="5"/>
  <c r="G319" i="5" s="1"/>
  <c r="H319" i="5" s="1"/>
  <c r="F203" i="5"/>
  <c r="G203" i="5" s="1"/>
  <c r="H203" i="5" s="1"/>
  <c r="F377" i="5"/>
  <c r="G377" i="5" s="1"/>
  <c r="H377" i="5" s="1"/>
  <c r="F174" i="5"/>
  <c r="G174" i="5" s="1"/>
  <c r="H174" i="5" s="1"/>
  <c r="F232" i="5"/>
  <c r="G232" i="5" s="1"/>
  <c r="H232" i="5" s="1"/>
  <c r="F282" i="5"/>
  <c r="G282" i="5" s="1"/>
  <c r="H282" i="5" s="1"/>
  <c r="F398" i="5"/>
  <c r="G398" i="5" s="1"/>
  <c r="H398" i="5" s="1"/>
  <c r="F253" i="5"/>
  <c r="G253" i="5" s="1"/>
  <c r="H253" i="5" s="1"/>
  <c r="F340" i="5"/>
  <c r="G340" i="5" s="1"/>
  <c r="H340" i="5" s="1"/>
  <c r="F369" i="5"/>
  <c r="G369" i="5" s="1"/>
  <c r="H369" i="5" s="1"/>
  <c r="F311" i="5"/>
  <c r="G311" i="5" s="1"/>
  <c r="H311" i="5" s="1"/>
  <c r="F195" i="5"/>
  <c r="G195" i="5" s="1"/>
  <c r="H195" i="5" s="1"/>
  <c r="F166" i="5"/>
  <c r="G166" i="5" s="1"/>
  <c r="H166" i="5" s="1"/>
  <c r="F224" i="5"/>
  <c r="G224" i="5" s="1"/>
  <c r="H224" i="5" s="1"/>
  <c r="F391" i="5"/>
  <c r="G391" i="5" s="1"/>
  <c r="H391" i="5" s="1"/>
  <c r="F246" i="5"/>
  <c r="G246" i="5" s="1"/>
  <c r="H246" i="5" s="1"/>
  <c r="F217" i="5"/>
  <c r="G217" i="5" s="1"/>
  <c r="H217" i="5" s="1"/>
  <c r="F304" i="5"/>
  <c r="G304" i="5" s="1"/>
  <c r="H304" i="5" s="1"/>
  <c r="F188" i="5"/>
  <c r="G188" i="5" s="1"/>
  <c r="H188" i="5" s="1"/>
  <c r="F275" i="5"/>
  <c r="G275" i="5" s="1"/>
  <c r="F159" i="5"/>
  <c r="G159" i="5" s="1"/>
  <c r="H159" i="5" s="1"/>
  <c r="F333" i="5"/>
  <c r="G333" i="5" s="1"/>
  <c r="H333" i="5" s="1"/>
  <c r="F218" i="5"/>
  <c r="G218" i="5" s="1"/>
  <c r="H218" i="5" s="1"/>
  <c r="F334" i="5"/>
  <c r="G334" i="5" s="1"/>
  <c r="H334" i="5" s="1"/>
  <c r="F305" i="5"/>
  <c r="G305" i="5" s="1"/>
  <c r="H305" i="5" s="1"/>
  <c r="F189" i="5"/>
  <c r="G189" i="5" s="1"/>
  <c r="H189" i="5" s="1"/>
  <c r="F160" i="5"/>
  <c r="G160" i="5" s="1"/>
  <c r="H160" i="5" s="1"/>
  <c r="F392" i="5"/>
  <c r="G392" i="5" s="1"/>
  <c r="H392" i="5" s="1"/>
  <c r="F276" i="5"/>
  <c r="G276" i="5" s="1"/>
  <c r="H276" i="5" s="1"/>
  <c r="F247" i="5"/>
  <c r="G247" i="5" s="1"/>
  <c r="H247" i="5" s="1"/>
  <c r="F367" i="5"/>
  <c r="F222" i="5"/>
  <c r="F338" i="5"/>
  <c r="F309" i="5"/>
  <c r="F193" i="5"/>
  <c r="F251" i="5"/>
  <c r="F164" i="5"/>
  <c r="F280" i="5"/>
  <c r="F396" i="5"/>
  <c r="F403" i="5"/>
  <c r="G403" i="5" s="1"/>
  <c r="H403" i="5" s="1"/>
  <c r="F258" i="5"/>
  <c r="G258" i="5" s="1"/>
  <c r="H258" i="5" s="1"/>
  <c r="F374" i="5"/>
  <c r="G374" i="5" s="1"/>
  <c r="H374" i="5" s="1"/>
  <c r="F229" i="5"/>
  <c r="G229" i="5" s="1"/>
  <c r="H229" i="5" s="1"/>
  <c r="F287" i="5"/>
  <c r="G287" i="5" s="1"/>
  <c r="H287" i="5" s="1"/>
  <c r="F345" i="5"/>
  <c r="G345" i="5" s="1"/>
  <c r="H345" i="5" s="1"/>
  <c r="F171" i="5"/>
  <c r="G171" i="5" s="1"/>
  <c r="F316" i="5"/>
  <c r="G316" i="5" s="1"/>
  <c r="H316" i="5" s="1"/>
  <c r="F200" i="5"/>
  <c r="G200" i="5" s="1"/>
  <c r="H200" i="5" s="1"/>
  <c r="F274" i="5"/>
  <c r="G274" i="5" s="1"/>
  <c r="F390" i="5"/>
  <c r="G390" i="5" s="1"/>
  <c r="H390" i="5" s="1"/>
  <c r="F245" i="5"/>
  <c r="G245" i="5" s="1"/>
  <c r="H245" i="5" s="1"/>
  <c r="F332" i="5"/>
  <c r="G332" i="5" s="1"/>
  <c r="H332" i="5" s="1"/>
  <c r="F303" i="5"/>
  <c r="G303" i="5" s="1"/>
  <c r="H303" i="5" s="1"/>
  <c r="F187" i="5"/>
  <c r="G187" i="5" s="1"/>
  <c r="H187" i="5" s="1"/>
  <c r="F216" i="5"/>
  <c r="G216" i="5" s="1"/>
  <c r="H216" i="5" s="1"/>
  <c r="F158" i="5"/>
  <c r="G158" i="5" s="1"/>
  <c r="H158" i="5" s="1"/>
  <c r="F347" i="5"/>
  <c r="G347" i="5" s="1"/>
  <c r="H347" i="5" s="1"/>
  <c r="F318" i="5"/>
  <c r="G318" i="5" s="1"/>
  <c r="H318" i="5" s="1"/>
  <c r="F202" i="5"/>
  <c r="G202" i="5" s="1"/>
  <c r="H202" i="5" s="1"/>
  <c r="F289" i="5"/>
  <c r="G289" i="5" s="1"/>
  <c r="H289" i="5" s="1"/>
  <c r="F231" i="5"/>
  <c r="G231" i="5" s="1"/>
  <c r="H231" i="5" s="1"/>
  <c r="F405" i="5"/>
  <c r="G405" i="5" s="1"/>
  <c r="H405" i="5" s="1"/>
  <c r="F376" i="5"/>
  <c r="G376" i="5" s="1"/>
  <c r="H376" i="5" s="1"/>
  <c r="F173" i="5"/>
  <c r="G173" i="5" s="1"/>
  <c r="H173" i="5" s="1"/>
  <c r="F260" i="5"/>
  <c r="G260" i="5" s="1"/>
  <c r="H260" i="5" s="1"/>
  <c r="F335" i="5"/>
  <c r="F306" i="5"/>
  <c r="F190" i="5"/>
  <c r="F277" i="5"/>
  <c r="F393" i="5"/>
  <c r="F219" i="5"/>
  <c r="F364" i="5"/>
  <c r="F248" i="5"/>
  <c r="F161" i="5"/>
  <c r="F339" i="5"/>
  <c r="F310" i="5"/>
  <c r="F194" i="5"/>
  <c r="F281" i="5"/>
  <c r="F223" i="5"/>
  <c r="F397" i="5"/>
  <c r="F368" i="5"/>
  <c r="F165" i="5"/>
  <c r="F252" i="5"/>
  <c r="F375" i="5"/>
  <c r="G375" i="5" s="1"/>
  <c r="H375" i="5" s="1"/>
  <c r="F230" i="5"/>
  <c r="G230" i="5" s="1"/>
  <c r="H230" i="5" s="1"/>
  <c r="F346" i="5"/>
  <c r="G346" i="5" s="1"/>
  <c r="H346" i="5" s="1"/>
  <c r="F317" i="5"/>
  <c r="G317" i="5" s="1"/>
  <c r="H317" i="5" s="1"/>
  <c r="F201" i="5"/>
  <c r="G201" i="5" s="1"/>
  <c r="H201" i="5" s="1"/>
  <c r="F259" i="5"/>
  <c r="G259" i="5" s="1"/>
  <c r="H259" i="5" s="1"/>
  <c r="F172" i="5"/>
  <c r="G172" i="5" s="1"/>
  <c r="H172" i="5" s="1"/>
  <c r="F404" i="5"/>
  <c r="G404" i="5" s="1"/>
  <c r="H404" i="5" s="1"/>
  <c r="F288" i="5"/>
  <c r="G288" i="5" s="1"/>
  <c r="H288" i="5" s="1"/>
  <c r="F122" i="5"/>
  <c r="G122" i="5" s="1"/>
  <c r="F383" i="5"/>
  <c r="G383" i="5" s="1"/>
  <c r="F238" i="5"/>
  <c r="G238" i="5" s="1"/>
  <c r="F354" i="5"/>
  <c r="G354" i="5" s="1"/>
  <c r="F325" i="5"/>
  <c r="G325" i="5" s="1"/>
  <c r="F209" i="5"/>
  <c r="G209" i="5" s="1"/>
  <c r="F267" i="5"/>
  <c r="G267" i="5" s="1"/>
  <c r="F180" i="5"/>
  <c r="G180" i="5" s="1"/>
  <c r="F412" i="5"/>
  <c r="G412" i="5" s="1"/>
  <c r="F296" i="5"/>
  <c r="G296" i="5" s="1"/>
  <c r="F151" i="5"/>
  <c r="G151" i="5" s="1"/>
  <c r="F111" i="5"/>
  <c r="G111" i="5" s="1"/>
  <c r="H111" i="5" s="1"/>
  <c r="F140" i="5"/>
  <c r="F102" i="5"/>
  <c r="G102" i="5" s="1"/>
  <c r="H102" i="5" s="1"/>
  <c r="F131" i="5"/>
  <c r="G131" i="5" s="1"/>
  <c r="H131" i="5" s="1"/>
  <c r="F106" i="5"/>
  <c r="F135" i="5"/>
  <c r="F116" i="5"/>
  <c r="G116" i="5" s="1"/>
  <c r="H116" i="5" s="1"/>
  <c r="F145" i="5"/>
  <c r="G145" i="5" s="1"/>
  <c r="F103" i="5"/>
  <c r="F132" i="5"/>
  <c r="F107" i="5"/>
  <c r="F136" i="5"/>
  <c r="F113" i="5"/>
  <c r="G113" i="5" s="1"/>
  <c r="H113" i="5" s="1"/>
  <c r="F142" i="5"/>
  <c r="G142" i="5" s="1"/>
  <c r="H142" i="5" s="1"/>
  <c r="F100" i="5"/>
  <c r="G100" i="5" s="1"/>
  <c r="H100" i="5" s="1"/>
  <c r="F129" i="5"/>
  <c r="G129" i="5" s="1"/>
  <c r="H129" i="5" s="1"/>
  <c r="F104" i="5"/>
  <c r="F133" i="5"/>
  <c r="F108" i="5"/>
  <c r="G108" i="5" s="1"/>
  <c r="H108" i="5" s="1"/>
  <c r="F137" i="5"/>
  <c r="F114" i="5"/>
  <c r="G114" i="5" s="1"/>
  <c r="H114" i="5" s="1"/>
  <c r="F143" i="5"/>
  <c r="G143" i="5" s="1"/>
  <c r="H143" i="5" s="1"/>
  <c r="F101" i="5"/>
  <c r="G101" i="5" s="1"/>
  <c r="H101" i="5" s="1"/>
  <c r="F130" i="5"/>
  <c r="G130" i="5" s="1"/>
  <c r="H130" i="5" s="1"/>
  <c r="F105" i="5"/>
  <c r="F134" i="5"/>
  <c r="F115" i="5"/>
  <c r="G115" i="5" s="1"/>
  <c r="H115" i="5" s="1"/>
  <c r="F144" i="5"/>
  <c r="G144" i="5" s="1"/>
  <c r="F76" i="5"/>
  <c r="F79" i="5"/>
  <c r="F85" i="5"/>
  <c r="F71" i="5"/>
  <c r="F77" i="5"/>
  <c r="F86" i="5"/>
  <c r="F93" i="5"/>
  <c r="F72" i="5"/>
  <c r="F74" i="5"/>
  <c r="F82" i="5"/>
  <c r="F87" i="5"/>
  <c r="F73" i="5"/>
  <c r="F75" i="5"/>
  <c r="F78" i="5"/>
  <c r="F84" i="5"/>
  <c r="F41" i="5"/>
  <c r="F360" i="5" s="1"/>
  <c r="G360" i="5" s="1"/>
  <c r="H360" i="5" s="1"/>
  <c r="H151" i="5" l="1"/>
  <c r="B82" i="9"/>
  <c r="H267" i="5"/>
  <c r="B186" i="9"/>
  <c r="H238" i="5"/>
  <c r="B160" i="9"/>
  <c r="H296" i="5"/>
  <c r="B212" i="9"/>
  <c r="H209" i="5"/>
  <c r="B134" i="9"/>
  <c r="H383" i="5"/>
  <c r="B290" i="9"/>
  <c r="H412" i="5"/>
  <c r="B316" i="9"/>
  <c r="H325" i="5"/>
  <c r="B238" i="9"/>
  <c r="H122" i="5"/>
  <c r="B57" i="9"/>
  <c r="H180" i="5"/>
  <c r="B108" i="9"/>
  <c r="H354" i="5"/>
  <c r="B264" i="9"/>
  <c r="H274" i="5"/>
  <c r="H275" i="5"/>
  <c r="H171" i="5"/>
  <c r="H144" i="5"/>
  <c r="H145" i="5"/>
  <c r="F443" i="5"/>
  <c r="G92" i="5"/>
  <c r="F426" i="5"/>
  <c r="F425" i="5"/>
  <c r="F428" i="5"/>
  <c r="F430" i="5"/>
  <c r="F435" i="5"/>
  <c r="F438" i="5"/>
  <c r="F444" i="5"/>
  <c r="R26" i="5"/>
  <c r="R30" i="5"/>
  <c r="R29" i="5"/>
  <c r="F429" i="5"/>
  <c r="F433" i="5"/>
  <c r="F437" i="5"/>
  <c r="F436" i="5"/>
  <c r="R31" i="5"/>
  <c r="R28" i="5"/>
  <c r="R34" i="5"/>
  <c r="R35" i="5"/>
  <c r="R32" i="5"/>
  <c r="R25" i="5"/>
  <c r="F424" i="5"/>
  <c r="F423" i="5"/>
  <c r="F422" i="5"/>
  <c r="F427" i="5"/>
  <c r="R27" i="5"/>
  <c r="R33" i="5"/>
  <c r="G93" i="5"/>
  <c r="B31" i="9" s="1"/>
  <c r="F331" i="5"/>
  <c r="F302" i="5"/>
  <c r="F186" i="5"/>
  <c r="F273" i="5"/>
  <c r="F215" i="5"/>
  <c r="F389" i="5"/>
  <c r="F244" i="5"/>
  <c r="F157" i="5"/>
  <c r="F128" i="5"/>
  <c r="F99" i="5"/>
  <c r="G99" i="5" s="1"/>
  <c r="H99" i="5" s="1"/>
  <c r="G84" i="5"/>
  <c r="G75" i="5"/>
  <c r="G77" i="5"/>
  <c r="F70" i="5"/>
  <c r="G87" i="5"/>
  <c r="G72" i="5"/>
  <c r="G86" i="5"/>
  <c r="G73" i="5"/>
  <c r="G82" i="5"/>
  <c r="H82" i="5" s="1"/>
  <c r="G71" i="5"/>
  <c r="G85" i="5"/>
  <c r="G76" i="5"/>
  <c r="G78" i="5"/>
  <c r="G74" i="5"/>
  <c r="G443" i="5" l="1"/>
  <c r="H92" i="5"/>
  <c r="H74" i="5"/>
  <c r="G422" i="5"/>
  <c r="H71" i="5"/>
  <c r="G437" i="5"/>
  <c r="H86" i="5"/>
  <c r="H78" i="5"/>
  <c r="G423" i="5"/>
  <c r="H72" i="5"/>
  <c r="H77" i="5"/>
  <c r="H76" i="5"/>
  <c r="G424" i="5"/>
  <c r="H73" i="5"/>
  <c r="G438" i="5"/>
  <c r="H87" i="5"/>
  <c r="H75" i="5"/>
  <c r="G436" i="5"/>
  <c r="H85" i="5"/>
  <c r="G435" i="5"/>
  <c r="H84" i="5"/>
  <c r="G444" i="5"/>
  <c r="B38" i="8" s="1"/>
  <c r="H93" i="5"/>
  <c r="F421" i="5"/>
  <c r="R24" i="5"/>
  <c r="R36" i="5" s="1"/>
  <c r="G70" i="5"/>
  <c r="H70" i="5" s="1"/>
  <c r="G157" i="5"/>
  <c r="H157" i="5" s="1"/>
  <c r="G244" i="5"/>
  <c r="H244" i="5" s="1"/>
  <c r="G186" i="5"/>
  <c r="H186" i="5" s="1"/>
  <c r="G273" i="5"/>
  <c r="H273" i="5" s="1"/>
  <c r="G389" i="5"/>
  <c r="H389" i="5" s="1"/>
  <c r="G302" i="5"/>
  <c r="H302" i="5" s="1"/>
  <c r="G215" i="5"/>
  <c r="H215" i="5" s="1"/>
  <c r="G331" i="5"/>
  <c r="H331" i="5" s="1"/>
  <c r="G128" i="5"/>
  <c r="H128" i="5" s="1"/>
  <c r="G421" i="5" l="1"/>
  <c r="BC11" i="6"/>
  <c r="BE11" i="6" s="1"/>
  <c r="AU11" i="6"/>
  <c r="AW11" i="6" s="1"/>
  <c r="AV12" i="6" s="1"/>
  <c r="AM11" i="6"/>
  <c r="AO11" i="6" s="1"/>
  <c r="AN12" i="6" s="1"/>
  <c r="AE11" i="6"/>
  <c r="AG11" i="6" s="1"/>
  <c r="AF12" i="6" s="1"/>
  <c r="W11" i="6"/>
  <c r="Y11" i="6" s="1"/>
  <c r="O11" i="6"/>
  <c r="Q11" i="6" s="1"/>
  <c r="O12" i="6" s="1"/>
  <c r="Q12" i="6" s="1"/>
  <c r="P13" i="6" s="1"/>
  <c r="A19" i="8"/>
  <c r="A21" i="8"/>
  <c r="D21" i="8"/>
  <c r="D22" i="8"/>
  <c r="D23" i="8"/>
  <c r="D24" i="8"/>
  <c r="D25" i="8"/>
  <c r="D26" i="8"/>
  <c r="D27" i="8"/>
  <c r="D30" i="8"/>
  <c r="D31" i="8"/>
  <c r="D32" i="8"/>
  <c r="G5" i="6"/>
  <c r="C5" i="6"/>
  <c r="E5" i="6" s="1"/>
  <c r="D6" i="6" s="1"/>
  <c r="C6" i="6"/>
  <c r="C7" i="6"/>
  <c r="C8" i="6"/>
  <c r="C9" i="6"/>
  <c r="C10" i="6"/>
  <c r="C11" i="6"/>
  <c r="C12" i="6"/>
  <c r="L5" i="6"/>
  <c r="R11" i="6"/>
  <c r="R12" i="6" s="1"/>
  <c r="R13" i="6" s="1"/>
  <c r="Z11" i="6"/>
  <c r="Z12" i="6" s="1"/>
  <c r="AB12" i="6" s="1"/>
  <c r="AH11" i="6"/>
  <c r="AH12" i="6" s="1"/>
  <c r="AI12" i="6" s="1"/>
  <c r="AP11" i="6"/>
  <c r="AP12" i="6" s="1"/>
  <c r="AQ12" i="6" s="1"/>
  <c r="AX11" i="6"/>
  <c r="AX12" i="6" s="1"/>
  <c r="AZ12" i="6" s="1"/>
  <c r="BF11" i="6"/>
  <c r="BG11" i="6" s="1"/>
  <c r="H5" i="6"/>
  <c r="C13" i="6"/>
  <c r="A22" i="8"/>
  <c r="A23" i="8"/>
  <c r="A24" i="8"/>
  <c r="A25" i="8"/>
  <c r="A26" i="8"/>
  <c r="A27" i="8"/>
  <c r="A28" i="8"/>
  <c r="A29" i="8"/>
  <c r="A33" i="8"/>
  <c r="B33" i="8"/>
  <c r="B10" i="8"/>
  <c r="B3" i="8"/>
  <c r="B59" i="8"/>
  <c r="A6" i="8"/>
  <c r="A5" i="8"/>
  <c r="F6" i="6"/>
  <c r="F7" i="6" s="1"/>
  <c r="G7" i="6" s="1"/>
  <c r="O36" i="5"/>
  <c r="B67" i="5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BB12" i="6"/>
  <c r="BB13" i="6" s="1"/>
  <c r="BB14" i="6" s="1"/>
  <c r="BB15" i="6" s="1"/>
  <c r="BB16" i="6" s="1"/>
  <c r="BB17" i="6" s="1"/>
  <c r="BB18" i="6" s="1"/>
  <c r="BB19" i="6" s="1"/>
  <c r="BB20" i="6" s="1"/>
  <c r="BB21" i="6" s="1"/>
  <c r="BB22" i="6" s="1"/>
  <c r="BB23" i="6" s="1"/>
  <c r="BB24" i="6" s="1"/>
  <c r="BB25" i="6" s="1"/>
  <c r="BB26" i="6" s="1"/>
  <c r="BB27" i="6" s="1"/>
  <c r="BB28" i="6" s="1"/>
  <c r="BB29" i="6" s="1"/>
  <c r="BB30" i="6" s="1"/>
  <c r="BB31" i="6" s="1"/>
  <c r="BB32" i="6" s="1"/>
  <c r="BB33" i="6" s="1"/>
  <c r="BB34" i="6" s="1"/>
  <c r="BB35" i="6" s="1"/>
  <c r="BB36" i="6" s="1"/>
  <c r="BB37" i="6" s="1"/>
  <c r="BB38" i="6" s="1"/>
  <c r="BB39" i="6" s="1"/>
  <c r="BB40" i="6" s="1"/>
  <c r="BB41" i="6" s="1"/>
  <c r="BB42" i="6" s="1"/>
  <c r="BB43" i="6" s="1"/>
  <c r="AL12" i="6"/>
  <c r="AL13" i="6" s="1"/>
  <c r="AL14" i="6" s="1"/>
  <c r="AL15" i="6" s="1"/>
  <c r="AL16" i="6" s="1"/>
  <c r="AL17" i="6" s="1"/>
  <c r="AL18" i="6" s="1"/>
  <c r="AL19" i="6" s="1"/>
  <c r="AL20" i="6" s="1"/>
  <c r="AL21" i="6" s="1"/>
  <c r="AL22" i="6" s="1"/>
  <c r="AL23" i="6" s="1"/>
  <c r="AL24" i="6" s="1"/>
  <c r="AL25" i="6" s="1"/>
  <c r="AL26" i="6" s="1"/>
  <c r="AL27" i="6" s="1"/>
  <c r="AL28" i="6" s="1"/>
  <c r="AL29" i="6" s="1"/>
  <c r="AL30" i="6" s="1"/>
  <c r="AL31" i="6" s="1"/>
  <c r="AL32" i="6" s="1"/>
  <c r="AL33" i="6" s="1"/>
  <c r="AL34" i="6" s="1"/>
  <c r="AL35" i="6" s="1"/>
  <c r="AL36" i="6" s="1"/>
  <c r="AL37" i="6" s="1"/>
  <c r="AL38" i="6" s="1"/>
  <c r="AL39" i="6" s="1"/>
  <c r="AL40" i="6" s="1"/>
  <c r="AL41" i="6" s="1"/>
  <c r="AL42" i="6" s="1"/>
  <c r="AL43" i="6" s="1"/>
  <c r="V12" i="6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D5" i="6"/>
  <c r="AQ11" i="6" l="1"/>
  <c r="F8" i="6"/>
  <c r="F9" i="6" s="1"/>
  <c r="H6" i="6"/>
  <c r="AR11" i="6"/>
  <c r="E6" i="6"/>
  <c r="E7" i="6" s="1"/>
  <c r="AY11" i="6"/>
  <c r="H7" i="6"/>
  <c r="G6" i="6"/>
  <c r="AB11" i="6"/>
  <c r="S11" i="6"/>
  <c r="S12" i="6"/>
  <c r="S13" i="6"/>
  <c r="AA12" i="6"/>
  <c r="AA11" i="6"/>
  <c r="Z13" i="6"/>
  <c r="Z14" i="6" s="1"/>
  <c r="AB14" i="6" s="1"/>
  <c r="R14" i="6"/>
  <c r="S14" i="6" s="1"/>
  <c r="D33" i="8"/>
  <c r="AX13" i="6"/>
  <c r="AY13" i="6" s="1"/>
  <c r="AY12" i="6"/>
  <c r="P12" i="6"/>
  <c r="BC12" i="6"/>
  <c r="BE12" i="6" s="1"/>
  <c r="BD12" i="6"/>
  <c r="AJ12" i="6"/>
  <c r="AH13" i="6"/>
  <c r="W12" i="6"/>
  <c r="Y12" i="6" s="1"/>
  <c r="X12" i="6"/>
  <c r="AU12" i="6"/>
  <c r="AW12" i="6" s="1"/>
  <c r="AP13" i="6"/>
  <c r="AR12" i="6"/>
  <c r="AM12" i="6"/>
  <c r="AO12" i="6" s="1"/>
  <c r="T12" i="6"/>
  <c r="O13" i="6"/>
  <c r="Q13" i="6" s="1"/>
  <c r="AZ11" i="6"/>
  <c r="AE12" i="6"/>
  <c r="AG12" i="6" s="1"/>
  <c r="AJ11" i="6"/>
  <c r="T11" i="6"/>
  <c r="BF12" i="6"/>
  <c r="AI11" i="6"/>
  <c r="BH11" i="6"/>
  <c r="G8" i="6" l="1"/>
  <c r="B5" i="8"/>
  <c r="H8" i="6"/>
  <c r="T13" i="6"/>
  <c r="D7" i="6"/>
  <c r="AX14" i="6"/>
  <c r="AZ14" i="6" s="1"/>
  <c r="AZ13" i="6"/>
  <c r="AA14" i="6"/>
  <c r="Z15" i="6"/>
  <c r="Z16" i="6" s="1"/>
  <c r="AB16" i="6" s="1"/>
  <c r="AA13" i="6"/>
  <c r="AB13" i="6"/>
  <c r="E8" i="6"/>
  <c r="D8" i="6"/>
  <c r="G9" i="6"/>
  <c r="H9" i="6"/>
  <c r="F10" i="6"/>
  <c r="T14" i="6"/>
  <c r="R15" i="6"/>
  <c r="S15" i="6" s="1"/>
  <c r="AM13" i="6"/>
  <c r="AO13" i="6" s="1"/>
  <c r="AN13" i="6"/>
  <c r="AU13" i="6"/>
  <c r="AW13" i="6" s="1"/>
  <c r="AV13" i="6"/>
  <c r="BC13" i="6"/>
  <c r="BE13" i="6" s="1"/>
  <c r="BD13" i="6"/>
  <c r="AE13" i="6"/>
  <c r="AG13" i="6" s="1"/>
  <c r="AF13" i="6"/>
  <c r="O14" i="6"/>
  <c r="Q14" i="6" s="1"/>
  <c r="P14" i="6"/>
  <c r="BH12" i="6"/>
  <c r="BF13" i="6"/>
  <c r="BG12" i="6"/>
  <c r="AP14" i="6"/>
  <c r="AR13" i="6"/>
  <c r="AQ13" i="6"/>
  <c r="AI13" i="6"/>
  <c r="AH14" i="6"/>
  <c r="AJ13" i="6"/>
  <c r="W13" i="6"/>
  <c r="Y13" i="6" s="1"/>
  <c r="X13" i="6"/>
  <c r="AX15" i="6" l="1"/>
  <c r="AY15" i="6" s="1"/>
  <c r="AY14" i="6"/>
  <c r="Z17" i="6"/>
  <c r="Z18" i="6" s="1"/>
  <c r="AA16" i="6"/>
  <c r="AB15" i="6"/>
  <c r="AA15" i="6"/>
  <c r="R16" i="6"/>
  <c r="S16" i="6" s="1"/>
  <c r="T15" i="6"/>
  <c r="G10" i="6"/>
  <c r="H10" i="6"/>
  <c r="F11" i="6"/>
  <c r="D9" i="6"/>
  <c r="E9" i="6"/>
  <c r="AM14" i="6"/>
  <c r="AO14" i="6" s="1"/>
  <c r="AN14" i="6"/>
  <c r="O15" i="6"/>
  <c r="Q15" i="6" s="1"/>
  <c r="P15" i="6"/>
  <c r="AU14" i="6"/>
  <c r="AW14" i="6" s="1"/>
  <c r="AV14" i="6"/>
  <c r="AF14" i="6"/>
  <c r="AE14" i="6"/>
  <c r="AG14" i="6" s="1"/>
  <c r="BC14" i="6"/>
  <c r="BE14" i="6" s="1"/>
  <c r="BD14" i="6"/>
  <c r="AJ14" i="6"/>
  <c r="AH15" i="6"/>
  <c r="AI14" i="6"/>
  <c r="BH13" i="6"/>
  <c r="BG13" i="6"/>
  <c r="BF14" i="6"/>
  <c r="W14" i="6"/>
  <c r="Y14" i="6" s="1"/>
  <c r="X14" i="6"/>
  <c r="AP15" i="6"/>
  <c r="AR14" i="6"/>
  <c r="AQ14" i="6"/>
  <c r="AZ15" i="6" l="1"/>
  <c r="AX16" i="6"/>
  <c r="AX17" i="6" s="1"/>
  <c r="H11" i="6"/>
  <c r="G11" i="6"/>
  <c r="F12" i="6"/>
  <c r="E10" i="6"/>
  <c r="D10" i="6"/>
  <c r="R17" i="6"/>
  <c r="S17" i="6" s="1"/>
  <c r="T16" i="6"/>
  <c r="BC15" i="6"/>
  <c r="BE15" i="6" s="1"/>
  <c r="BD15" i="6"/>
  <c r="AU15" i="6"/>
  <c r="AW15" i="6" s="1"/>
  <c r="AV15" i="6"/>
  <c r="AE15" i="6"/>
  <c r="AG15" i="6" s="1"/>
  <c r="AF15" i="6"/>
  <c r="O16" i="6"/>
  <c r="Q16" i="6" s="1"/>
  <c r="P16" i="6"/>
  <c r="AH16" i="6"/>
  <c r="AJ15" i="6"/>
  <c r="AI15" i="6"/>
  <c r="AR15" i="6"/>
  <c r="AP16" i="6"/>
  <c r="AQ15" i="6"/>
  <c r="AM15" i="6"/>
  <c r="AO15" i="6" s="1"/>
  <c r="AN15" i="6"/>
  <c r="W15" i="6"/>
  <c r="Y15" i="6" s="1"/>
  <c r="X15" i="6"/>
  <c r="BH14" i="6"/>
  <c r="BF15" i="6"/>
  <c r="BG14" i="6"/>
  <c r="Z19" i="6"/>
  <c r="AZ16" i="6" l="1"/>
  <c r="AY16" i="6"/>
  <c r="T17" i="6"/>
  <c r="R18" i="6"/>
  <c r="S18" i="6" s="1"/>
  <c r="H12" i="6"/>
  <c r="F13" i="6"/>
  <c r="G12" i="6"/>
  <c r="D11" i="6"/>
  <c r="E11" i="6"/>
  <c r="AE16" i="6"/>
  <c r="AG16" i="6" s="1"/>
  <c r="AF16" i="6"/>
  <c r="BC16" i="6"/>
  <c r="BE16" i="6" s="1"/>
  <c r="BD16" i="6"/>
  <c r="O17" i="6"/>
  <c r="Q17" i="6" s="1"/>
  <c r="P17" i="6"/>
  <c r="AU16" i="6"/>
  <c r="AW16" i="6" s="1"/>
  <c r="AV16" i="6"/>
  <c r="AM16" i="6"/>
  <c r="AO16" i="6" s="1"/>
  <c r="AN16" i="6"/>
  <c r="AI16" i="6"/>
  <c r="AJ16" i="6"/>
  <c r="AH17" i="6"/>
  <c r="Z20" i="6"/>
  <c r="AY17" i="6"/>
  <c r="AX18" i="6"/>
  <c r="AZ17" i="6"/>
  <c r="BF16" i="6"/>
  <c r="BH15" i="6"/>
  <c r="BG15" i="6"/>
  <c r="W16" i="6"/>
  <c r="Y16" i="6" s="1"/>
  <c r="X16" i="6"/>
  <c r="AR16" i="6"/>
  <c r="AQ16" i="6"/>
  <c r="AP17" i="6"/>
  <c r="D12" i="6" l="1"/>
  <c r="E12" i="6"/>
  <c r="R19" i="6"/>
  <c r="T18" i="6"/>
  <c r="H13" i="6"/>
  <c r="G13" i="6"/>
  <c r="F14" i="6"/>
  <c r="AE17" i="6"/>
  <c r="AG17" i="6" s="1"/>
  <c r="AF17" i="6"/>
  <c r="AM17" i="6"/>
  <c r="AO17" i="6" s="1"/>
  <c r="AN17" i="6"/>
  <c r="O18" i="6"/>
  <c r="Q18" i="6" s="1"/>
  <c r="P18" i="6"/>
  <c r="AU17" i="6"/>
  <c r="AW17" i="6" s="1"/>
  <c r="AV17" i="6"/>
  <c r="Z21" i="6"/>
  <c r="AH18" i="6"/>
  <c r="AJ17" i="6"/>
  <c r="AI17" i="6"/>
  <c r="W17" i="6"/>
  <c r="X17" i="6"/>
  <c r="AA17" i="6" s="1"/>
  <c r="AQ17" i="6"/>
  <c r="AP18" i="6"/>
  <c r="AR17" i="6"/>
  <c r="BH16" i="6"/>
  <c r="BG16" i="6"/>
  <c r="BF17" i="6"/>
  <c r="AX19" i="6"/>
  <c r="AY18" i="6"/>
  <c r="AZ18" i="6"/>
  <c r="BC17" i="6"/>
  <c r="BE17" i="6" s="1"/>
  <c r="BD17" i="6"/>
  <c r="Y17" i="6" l="1"/>
  <c r="W18" i="6" s="1"/>
  <c r="AB17" i="6"/>
  <c r="H14" i="6"/>
  <c r="F15" i="6"/>
  <c r="R20" i="6"/>
  <c r="D13" i="6"/>
  <c r="E13" i="6"/>
  <c r="O19" i="6"/>
  <c r="Q19" i="6" s="1"/>
  <c r="P19" i="6"/>
  <c r="S19" i="6" s="1"/>
  <c r="AE18" i="6"/>
  <c r="AG18" i="6" s="1"/>
  <c r="AF18" i="6"/>
  <c r="AM18" i="6"/>
  <c r="AO18" i="6" s="1"/>
  <c r="AN18" i="6"/>
  <c r="BC18" i="6"/>
  <c r="BE18" i="6" s="1"/>
  <c r="BD18" i="6"/>
  <c r="AB21" i="6"/>
  <c r="Z22" i="6"/>
  <c r="BG17" i="6"/>
  <c r="BH17" i="6"/>
  <c r="BF18" i="6"/>
  <c r="AP19" i="6"/>
  <c r="AR18" i="6"/>
  <c r="AQ18" i="6"/>
  <c r="AY19" i="6"/>
  <c r="AX20" i="6"/>
  <c r="AZ19" i="6"/>
  <c r="AH19" i="6"/>
  <c r="AJ18" i="6"/>
  <c r="AI18" i="6"/>
  <c r="AU18" i="6"/>
  <c r="AW18" i="6" s="1"/>
  <c r="AV18" i="6"/>
  <c r="Y18" i="6" l="1"/>
  <c r="W19" i="6" s="1"/>
  <c r="AB18" i="6"/>
  <c r="X18" i="6"/>
  <c r="AA18" i="6" s="1"/>
  <c r="T19" i="6"/>
  <c r="F16" i="6"/>
  <c r="H15" i="6"/>
  <c r="D14" i="6"/>
  <c r="G14" i="6" s="1"/>
  <c r="E14" i="6"/>
  <c r="R21" i="6"/>
  <c r="O20" i="6"/>
  <c r="Q20" i="6" s="1"/>
  <c r="P20" i="6"/>
  <c r="S20" i="6" s="1"/>
  <c r="AU19" i="6"/>
  <c r="AW19" i="6" s="1"/>
  <c r="AV19" i="6"/>
  <c r="AE19" i="6"/>
  <c r="AG19" i="6" s="1"/>
  <c r="AF19" i="6"/>
  <c r="BC19" i="6"/>
  <c r="BE19" i="6" s="1"/>
  <c r="BD19" i="6"/>
  <c r="AH20" i="6"/>
  <c r="AJ19" i="6"/>
  <c r="AI19" i="6"/>
  <c r="AZ20" i="6"/>
  <c r="AX21" i="6"/>
  <c r="AY20" i="6"/>
  <c r="BH18" i="6"/>
  <c r="BG18" i="6"/>
  <c r="BF19" i="6"/>
  <c r="AR19" i="6"/>
  <c r="AQ19" i="6"/>
  <c r="AP20" i="6"/>
  <c r="AA22" i="6"/>
  <c r="AB22" i="6"/>
  <c r="Z23" i="6"/>
  <c r="AM19" i="6"/>
  <c r="AO19" i="6" s="1"/>
  <c r="AN19" i="6"/>
  <c r="Y19" i="6" l="1"/>
  <c r="AB19" i="6"/>
  <c r="X19" i="6"/>
  <c r="AA19" i="6" s="1"/>
  <c r="T20" i="6"/>
  <c r="R22" i="6"/>
  <c r="D15" i="6"/>
  <c r="G15" i="6" s="1"/>
  <c r="E15" i="6"/>
  <c r="F17" i="6"/>
  <c r="H16" i="6"/>
  <c r="O21" i="6"/>
  <c r="Q21" i="6" s="1"/>
  <c r="P21" i="6"/>
  <c r="S21" i="6" s="1"/>
  <c r="AU20" i="6"/>
  <c r="AW20" i="6" s="1"/>
  <c r="AV20" i="6"/>
  <c r="BC20" i="6"/>
  <c r="BE20" i="6" s="1"/>
  <c r="BD20" i="6"/>
  <c r="BH19" i="6"/>
  <c r="BG19" i="6"/>
  <c r="BF20" i="6"/>
  <c r="AB23" i="6"/>
  <c r="AA23" i="6"/>
  <c r="Z24" i="6"/>
  <c r="AZ21" i="6"/>
  <c r="AY21" i="6"/>
  <c r="AX22" i="6"/>
  <c r="AJ20" i="6"/>
  <c r="AH21" i="6"/>
  <c r="AI20" i="6"/>
  <c r="AE20" i="6"/>
  <c r="AG20" i="6" s="1"/>
  <c r="AF20" i="6"/>
  <c r="W20" i="6"/>
  <c r="X20" i="6"/>
  <c r="AA20" i="6" s="1"/>
  <c r="AM20" i="6"/>
  <c r="AO20" i="6" s="1"/>
  <c r="AN20" i="6"/>
  <c r="AR20" i="6"/>
  <c r="AP21" i="6"/>
  <c r="AQ20" i="6"/>
  <c r="Y20" i="6" l="1"/>
  <c r="AB20" i="6"/>
  <c r="T21" i="6"/>
  <c r="H17" i="6"/>
  <c r="F18" i="6"/>
  <c r="E16" i="6"/>
  <c r="D16" i="6"/>
  <c r="G16" i="6" s="1"/>
  <c r="R23" i="6"/>
  <c r="O22" i="6"/>
  <c r="Q22" i="6" s="1"/>
  <c r="P22" i="6"/>
  <c r="S22" i="6" s="1"/>
  <c r="AM21" i="6"/>
  <c r="AO21" i="6" s="1"/>
  <c r="AN21" i="6"/>
  <c r="BC21" i="6"/>
  <c r="BE21" i="6" s="1"/>
  <c r="BD21" i="6"/>
  <c r="AQ21" i="6"/>
  <c r="AR21" i="6"/>
  <c r="AP22" i="6"/>
  <c r="AH22" i="6"/>
  <c r="AI21" i="6"/>
  <c r="AJ21" i="6"/>
  <c r="AB24" i="6"/>
  <c r="Z25" i="6"/>
  <c r="AA24" i="6"/>
  <c r="AU21" i="6"/>
  <c r="AW21" i="6" s="1"/>
  <c r="AV21" i="6"/>
  <c r="BH20" i="6"/>
  <c r="BG20" i="6"/>
  <c r="BF21" i="6"/>
  <c r="AZ22" i="6"/>
  <c r="AY22" i="6"/>
  <c r="AX23" i="6"/>
  <c r="W21" i="6"/>
  <c r="Y21" i="6" s="1"/>
  <c r="X21" i="6"/>
  <c r="AA21" i="6" s="1"/>
  <c r="AE21" i="6"/>
  <c r="AG21" i="6" s="1"/>
  <c r="AF21" i="6"/>
  <c r="T22" i="6" l="1"/>
  <c r="E17" i="6"/>
  <c r="D17" i="6"/>
  <c r="G17" i="6" s="1"/>
  <c r="T23" i="6"/>
  <c r="R24" i="6"/>
  <c r="S24" i="6" s="1"/>
  <c r="F19" i="6"/>
  <c r="H18" i="6"/>
  <c r="W22" i="6"/>
  <c r="Y22" i="6" s="1"/>
  <c r="X22" i="6"/>
  <c r="AM22" i="6"/>
  <c r="AO22" i="6" s="1"/>
  <c r="AN22" i="6"/>
  <c r="AU22" i="6"/>
  <c r="AW22" i="6" s="1"/>
  <c r="AV22" i="6"/>
  <c r="O23" i="6"/>
  <c r="Q23" i="6" s="1"/>
  <c r="P23" i="6"/>
  <c r="S23" i="6" s="1"/>
  <c r="AE22" i="6"/>
  <c r="AG22" i="6" s="1"/>
  <c r="AF22" i="6"/>
  <c r="AY23" i="6"/>
  <c r="AZ23" i="6"/>
  <c r="AX24" i="6"/>
  <c r="BH21" i="6"/>
  <c r="BF22" i="6"/>
  <c r="BG21" i="6"/>
  <c r="AP23" i="6"/>
  <c r="AQ22" i="6"/>
  <c r="AR22" i="6"/>
  <c r="BC22" i="6"/>
  <c r="BE22" i="6" s="1"/>
  <c r="BD22" i="6"/>
  <c r="Z26" i="6"/>
  <c r="AA25" i="6"/>
  <c r="AB25" i="6"/>
  <c r="AJ22" i="6"/>
  <c r="AH23" i="6"/>
  <c r="AI22" i="6"/>
  <c r="F20" i="6" l="1"/>
  <c r="H19" i="6"/>
  <c r="T24" i="6"/>
  <c r="R25" i="6"/>
  <c r="S25" i="6" s="1"/>
  <c r="D18" i="6"/>
  <c r="G18" i="6" s="1"/>
  <c r="E18" i="6"/>
  <c r="W23" i="6"/>
  <c r="Y23" i="6" s="1"/>
  <c r="X23" i="6"/>
  <c r="AU23" i="6"/>
  <c r="AW23" i="6" s="1"/>
  <c r="AV23" i="6"/>
  <c r="O24" i="6"/>
  <c r="Q24" i="6" s="1"/>
  <c r="P24" i="6"/>
  <c r="AM23" i="6"/>
  <c r="AO23" i="6" s="1"/>
  <c r="AN23" i="6"/>
  <c r="BC23" i="6"/>
  <c r="BE23" i="6" s="1"/>
  <c r="BD23" i="6"/>
  <c r="AI23" i="6"/>
  <c r="AH24" i="6"/>
  <c r="AJ23" i="6"/>
  <c r="Z27" i="6"/>
  <c r="AB26" i="6"/>
  <c r="AA26" i="6"/>
  <c r="AR23" i="6"/>
  <c r="AP24" i="6"/>
  <c r="AQ23" i="6"/>
  <c r="AE23" i="6"/>
  <c r="AG23" i="6" s="1"/>
  <c r="AF23" i="6"/>
  <c r="BH22" i="6"/>
  <c r="BF23" i="6"/>
  <c r="BG22" i="6"/>
  <c r="AZ24" i="6"/>
  <c r="AY24" i="6"/>
  <c r="AX25" i="6"/>
  <c r="H20" i="6" l="1"/>
  <c r="F21" i="6"/>
  <c r="D19" i="6"/>
  <c r="G19" i="6" s="1"/>
  <c r="E19" i="6"/>
  <c r="T25" i="6"/>
  <c r="R26" i="6"/>
  <c r="S26" i="6" s="1"/>
  <c r="O25" i="6"/>
  <c r="Q25" i="6" s="1"/>
  <c r="P25" i="6"/>
  <c r="AE24" i="6"/>
  <c r="AG24" i="6" s="1"/>
  <c r="AF24" i="6"/>
  <c r="AM24" i="6"/>
  <c r="AO24" i="6" s="1"/>
  <c r="AN24" i="6"/>
  <c r="AU24" i="6"/>
  <c r="AW24" i="6" s="1"/>
  <c r="AV24" i="6"/>
  <c r="AR24" i="6"/>
  <c r="AP25" i="6"/>
  <c r="AQ24" i="6"/>
  <c r="AA27" i="6"/>
  <c r="Z28" i="6"/>
  <c r="AB27" i="6"/>
  <c r="BC24" i="6"/>
  <c r="BE24" i="6" s="1"/>
  <c r="BD24" i="6"/>
  <c r="W24" i="6"/>
  <c r="Y24" i="6" s="1"/>
  <c r="X24" i="6"/>
  <c r="AZ25" i="6"/>
  <c r="AY25" i="6"/>
  <c r="AX26" i="6"/>
  <c r="BF24" i="6"/>
  <c r="BG23" i="6"/>
  <c r="BH23" i="6"/>
  <c r="AJ24" i="6"/>
  <c r="AI24" i="6"/>
  <c r="AH25" i="6"/>
  <c r="H21" i="6" l="1"/>
  <c r="F22" i="6"/>
  <c r="R27" i="6"/>
  <c r="S27" i="6" s="1"/>
  <c r="T26" i="6"/>
  <c r="D20" i="6"/>
  <c r="G20" i="6" s="1"/>
  <c r="E20" i="6"/>
  <c r="O26" i="6"/>
  <c r="Q26" i="6" s="1"/>
  <c r="P26" i="6"/>
  <c r="BC25" i="6"/>
  <c r="BE25" i="6" s="1"/>
  <c r="BD25" i="6"/>
  <c r="W25" i="6"/>
  <c r="Y25" i="6" s="1"/>
  <c r="X25" i="6"/>
  <c r="AE25" i="6"/>
  <c r="AG25" i="6" s="1"/>
  <c r="AF25" i="6"/>
  <c r="AX27" i="6"/>
  <c r="AZ26" i="6"/>
  <c r="AY26" i="6"/>
  <c r="Z29" i="6"/>
  <c r="AB28" i="6"/>
  <c r="AA28" i="6"/>
  <c r="AJ25" i="6"/>
  <c r="AI25" i="6"/>
  <c r="AH26" i="6"/>
  <c r="BH24" i="6"/>
  <c r="BF25" i="6"/>
  <c r="BG24" i="6"/>
  <c r="AR25" i="6"/>
  <c r="AP26" i="6"/>
  <c r="AQ25" i="6"/>
  <c r="AU25" i="6"/>
  <c r="AW25" i="6" s="1"/>
  <c r="AV25" i="6"/>
  <c r="AM25" i="6"/>
  <c r="AO25" i="6" s="1"/>
  <c r="AN25" i="6"/>
  <c r="H22" i="6" l="1"/>
  <c r="F23" i="6"/>
  <c r="E21" i="6"/>
  <c r="D21" i="6"/>
  <c r="G21" i="6" s="1"/>
  <c r="R28" i="6"/>
  <c r="S28" i="6" s="1"/>
  <c r="T27" i="6"/>
  <c r="O27" i="6"/>
  <c r="Q27" i="6" s="1"/>
  <c r="P27" i="6"/>
  <c r="AU26" i="6"/>
  <c r="AW26" i="6" s="1"/>
  <c r="AV26" i="6"/>
  <c r="BC26" i="6"/>
  <c r="BE26" i="6" s="1"/>
  <c r="BD26" i="6"/>
  <c r="AI26" i="6"/>
  <c r="AJ26" i="6"/>
  <c r="AH27" i="6"/>
  <c r="AZ27" i="6"/>
  <c r="AX28" i="6"/>
  <c r="AY27" i="6"/>
  <c r="AE26" i="6"/>
  <c r="AG26" i="6" s="1"/>
  <c r="AF26" i="6"/>
  <c r="AQ26" i="6"/>
  <c r="AR26" i="6"/>
  <c r="AP27" i="6"/>
  <c r="W26" i="6"/>
  <c r="Y26" i="6" s="1"/>
  <c r="X26" i="6"/>
  <c r="AM26" i="6"/>
  <c r="AO26" i="6" s="1"/>
  <c r="AN26" i="6"/>
  <c r="BH25" i="6"/>
  <c r="BG25" i="6"/>
  <c r="BF26" i="6"/>
  <c r="Z30" i="6"/>
  <c r="F24" i="6" l="1"/>
  <c r="H23" i="6"/>
  <c r="D22" i="6"/>
  <c r="G22" i="6" s="1"/>
  <c r="E22" i="6"/>
  <c r="T28" i="6"/>
  <c r="R29" i="6"/>
  <c r="O28" i="6"/>
  <c r="Q28" i="6" s="1"/>
  <c r="P28" i="6"/>
  <c r="W27" i="6"/>
  <c r="Y27" i="6" s="1"/>
  <c r="X27" i="6"/>
  <c r="AE27" i="6"/>
  <c r="AG27" i="6" s="1"/>
  <c r="AF27" i="6"/>
  <c r="Z31" i="6"/>
  <c r="AB30" i="6"/>
  <c r="AA30" i="6"/>
  <c r="AQ27" i="6"/>
  <c r="AP28" i="6"/>
  <c r="AR27" i="6"/>
  <c r="AU27" i="6"/>
  <c r="AW27" i="6" s="1"/>
  <c r="AV27" i="6"/>
  <c r="AZ28" i="6"/>
  <c r="AY28" i="6"/>
  <c r="AX29" i="6"/>
  <c r="AM27" i="6"/>
  <c r="AO27" i="6" s="1"/>
  <c r="AN27" i="6"/>
  <c r="BC27" i="6"/>
  <c r="BE27" i="6" s="1"/>
  <c r="BD27" i="6"/>
  <c r="BG26" i="6"/>
  <c r="BH26" i="6"/>
  <c r="BF27" i="6"/>
  <c r="AJ27" i="6"/>
  <c r="AH28" i="6"/>
  <c r="AI27" i="6"/>
  <c r="R30" i="6" l="1"/>
  <c r="S30" i="6" s="1"/>
  <c r="G24" i="6"/>
  <c r="F25" i="6"/>
  <c r="H24" i="6"/>
  <c r="D23" i="6"/>
  <c r="G23" i="6" s="1"/>
  <c r="E23" i="6"/>
  <c r="O29" i="6"/>
  <c r="Q29" i="6" s="1"/>
  <c r="P29" i="6"/>
  <c r="S29" i="6" s="1"/>
  <c r="AU28" i="6"/>
  <c r="AW28" i="6" s="1"/>
  <c r="AV28" i="6"/>
  <c r="BC28" i="6"/>
  <c r="BE28" i="6" s="1"/>
  <c r="BD28" i="6"/>
  <c r="AB31" i="6"/>
  <c r="AA31" i="6"/>
  <c r="Z32" i="6"/>
  <c r="BF28" i="6"/>
  <c r="BG27" i="6"/>
  <c r="BH27" i="6"/>
  <c r="AI28" i="6"/>
  <c r="AH29" i="6"/>
  <c r="AJ28" i="6"/>
  <c r="AX30" i="6"/>
  <c r="AY29" i="6"/>
  <c r="AZ29" i="6"/>
  <c r="AM28" i="6"/>
  <c r="AO28" i="6" s="1"/>
  <c r="AN28" i="6"/>
  <c r="AQ28" i="6"/>
  <c r="AR28" i="6"/>
  <c r="AP29" i="6"/>
  <c r="AE28" i="6"/>
  <c r="AG28" i="6" s="1"/>
  <c r="AF28" i="6"/>
  <c r="W28" i="6"/>
  <c r="Y28" i="6" s="1"/>
  <c r="X28" i="6"/>
  <c r="T29" i="6" l="1"/>
  <c r="T30" i="6"/>
  <c r="R31" i="6"/>
  <c r="S31" i="6" s="1"/>
  <c r="D24" i="6"/>
  <c r="E24" i="6"/>
  <c r="F26" i="6"/>
  <c r="G25" i="6"/>
  <c r="H25" i="6"/>
  <c r="O30" i="6"/>
  <c r="Q30" i="6" s="1"/>
  <c r="P30" i="6"/>
  <c r="AU29" i="6"/>
  <c r="AW29" i="6" s="1"/>
  <c r="AV29" i="6"/>
  <c r="AM29" i="6"/>
  <c r="AO29" i="6" s="1"/>
  <c r="AN29" i="6"/>
  <c r="W29" i="6"/>
  <c r="X29" i="6"/>
  <c r="AA29" i="6" s="1"/>
  <c r="AP30" i="6"/>
  <c r="AR29" i="6"/>
  <c r="AQ29" i="6"/>
  <c r="AE29" i="6"/>
  <c r="AG29" i="6" s="1"/>
  <c r="AF29" i="6"/>
  <c r="AI29" i="6"/>
  <c r="AH30" i="6"/>
  <c r="AJ29" i="6"/>
  <c r="AA32" i="6"/>
  <c r="AB32" i="6"/>
  <c r="Z33" i="6"/>
  <c r="AZ30" i="6"/>
  <c r="AY30" i="6"/>
  <c r="AX31" i="6"/>
  <c r="BG28" i="6"/>
  <c r="BF29" i="6"/>
  <c r="BH28" i="6"/>
  <c r="BC29" i="6"/>
  <c r="BE29" i="6" s="1"/>
  <c r="BD29" i="6"/>
  <c r="Y29" i="6" l="1"/>
  <c r="X30" i="6" s="1"/>
  <c r="AB29" i="6"/>
  <c r="G26" i="6"/>
  <c r="F27" i="6"/>
  <c r="H26" i="6"/>
  <c r="T31" i="6"/>
  <c r="R32" i="6"/>
  <c r="S32" i="6" s="1"/>
  <c r="E25" i="6"/>
  <c r="D25" i="6"/>
  <c r="BC30" i="6"/>
  <c r="BE30" i="6" s="1"/>
  <c r="BD30" i="6"/>
  <c r="O31" i="6"/>
  <c r="Q31" i="6" s="1"/>
  <c r="P31" i="6"/>
  <c r="AU30" i="6"/>
  <c r="AW30" i="6" s="1"/>
  <c r="AV30" i="6"/>
  <c r="AE30" i="6"/>
  <c r="AG30" i="6" s="1"/>
  <c r="AF30" i="6"/>
  <c r="AP31" i="6"/>
  <c r="AR30" i="6"/>
  <c r="AQ30" i="6"/>
  <c r="AY31" i="6"/>
  <c r="AZ31" i="6"/>
  <c r="AX32" i="6"/>
  <c r="AM30" i="6"/>
  <c r="AO30" i="6" s="1"/>
  <c r="AN30" i="6"/>
  <c r="BF30" i="6"/>
  <c r="BG29" i="6"/>
  <c r="BH29" i="6"/>
  <c r="AA33" i="6"/>
  <c r="AB33" i="6"/>
  <c r="Z34" i="6"/>
  <c r="AJ30" i="6"/>
  <c r="AH31" i="6"/>
  <c r="AI30" i="6"/>
  <c r="W30" i="6" l="1"/>
  <c r="Y30" i="6" s="1"/>
  <c r="W31" i="6" s="1"/>
  <c r="Y31" i="6" s="1"/>
  <c r="D26" i="6"/>
  <c r="E26" i="6"/>
  <c r="H27" i="6"/>
  <c r="G27" i="6"/>
  <c r="F28" i="6"/>
  <c r="R33" i="6"/>
  <c r="S33" i="6" s="1"/>
  <c r="T32" i="6"/>
  <c r="BC31" i="6"/>
  <c r="BE31" i="6" s="1"/>
  <c r="BD31" i="6"/>
  <c r="AM31" i="6"/>
  <c r="AO31" i="6" s="1"/>
  <c r="AN31" i="6"/>
  <c r="AI31" i="6"/>
  <c r="AH32" i="6"/>
  <c r="AJ31" i="6"/>
  <c r="BG30" i="6"/>
  <c r="BF31" i="6"/>
  <c r="BH30" i="6"/>
  <c r="AA34" i="6"/>
  <c r="AB34" i="6"/>
  <c r="Z35" i="6"/>
  <c r="AZ32" i="6"/>
  <c r="AY32" i="6"/>
  <c r="AX33" i="6"/>
  <c r="AP32" i="6"/>
  <c r="AQ31" i="6"/>
  <c r="AR31" i="6"/>
  <c r="AE31" i="6"/>
  <c r="AG31" i="6" s="1"/>
  <c r="AF31" i="6"/>
  <c r="AU31" i="6"/>
  <c r="AW31" i="6" s="1"/>
  <c r="AV31" i="6"/>
  <c r="O32" i="6"/>
  <c r="Q32" i="6" s="1"/>
  <c r="P32" i="6"/>
  <c r="X31" i="6" l="1"/>
  <c r="R34" i="6"/>
  <c r="S34" i="6" s="1"/>
  <c r="T33" i="6"/>
  <c r="E27" i="6"/>
  <c r="D27" i="6"/>
  <c r="F29" i="6"/>
  <c r="G28" i="6"/>
  <c r="H28" i="6"/>
  <c r="AE32" i="6"/>
  <c r="AG32" i="6" s="1"/>
  <c r="AF32" i="6"/>
  <c r="AM32" i="6"/>
  <c r="AO32" i="6" s="1"/>
  <c r="AN32" i="6"/>
  <c r="BC32" i="6"/>
  <c r="BE32" i="6" s="1"/>
  <c r="BD32" i="6"/>
  <c r="O33" i="6"/>
  <c r="Q33" i="6" s="1"/>
  <c r="P33" i="6"/>
  <c r="AU32" i="6"/>
  <c r="AW32" i="6" s="1"/>
  <c r="AV32" i="6"/>
  <c r="AQ32" i="6"/>
  <c r="AR32" i="6"/>
  <c r="AP33" i="6"/>
  <c r="AB35" i="6"/>
  <c r="AA35" i="6"/>
  <c r="Z36" i="6"/>
  <c r="BF32" i="6"/>
  <c r="BG31" i="6"/>
  <c r="BH31" i="6"/>
  <c r="W32" i="6"/>
  <c r="Y32" i="6" s="1"/>
  <c r="X32" i="6"/>
  <c r="AY33" i="6"/>
  <c r="AZ33" i="6"/>
  <c r="AX34" i="6"/>
  <c r="AH33" i="6"/>
  <c r="AI32" i="6"/>
  <c r="AJ32" i="6"/>
  <c r="E28" i="6" l="1"/>
  <c r="D28" i="6"/>
  <c r="G29" i="6"/>
  <c r="H29" i="6"/>
  <c r="F30" i="6"/>
  <c r="R35" i="6"/>
  <c r="S35" i="6" s="1"/>
  <c r="T34" i="6"/>
  <c r="O34" i="6"/>
  <c r="Q34" i="6" s="1"/>
  <c r="P34" i="6"/>
  <c r="W33" i="6"/>
  <c r="Y33" i="6" s="1"/>
  <c r="X33" i="6"/>
  <c r="AE33" i="6"/>
  <c r="AG33" i="6" s="1"/>
  <c r="AF33" i="6"/>
  <c r="AU33" i="6"/>
  <c r="AW33" i="6" s="1"/>
  <c r="AV33" i="6"/>
  <c r="AM33" i="6"/>
  <c r="AO33" i="6" s="1"/>
  <c r="AN33" i="6"/>
  <c r="AA36" i="6"/>
  <c r="AB36" i="6"/>
  <c r="Z37" i="6"/>
  <c r="AZ34" i="6"/>
  <c r="AY34" i="6"/>
  <c r="AX35" i="6"/>
  <c r="BH32" i="6"/>
  <c r="BF33" i="6"/>
  <c r="BG32" i="6"/>
  <c r="AH34" i="6"/>
  <c r="AI33" i="6"/>
  <c r="AJ33" i="6"/>
  <c r="BC33" i="6"/>
  <c r="BE33" i="6" s="1"/>
  <c r="BD33" i="6"/>
  <c r="AQ33" i="6"/>
  <c r="AR33" i="6"/>
  <c r="AP34" i="6"/>
  <c r="T35" i="6" l="1"/>
  <c r="R36" i="6"/>
  <c r="S36" i="6" s="1"/>
  <c r="F31" i="6"/>
  <c r="H30" i="6"/>
  <c r="G30" i="6"/>
  <c r="D29" i="6"/>
  <c r="E29" i="6"/>
  <c r="AM34" i="6"/>
  <c r="AO34" i="6" s="1"/>
  <c r="AN34" i="6"/>
  <c r="O35" i="6"/>
  <c r="Q35" i="6" s="1"/>
  <c r="P35" i="6"/>
  <c r="BC34" i="6"/>
  <c r="BE34" i="6" s="1"/>
  <c r="BD34" i="6"/>
  <c r="AQ34" i="6"/>
  <c r="AR34" i="6"/>
  <c r="AP35" i="6"/>
  <c r="AH35" i="6"/>
  <c r="AJ34" i="6"/>
  <c r="AI34" i="6"/>
  <c r="AY35" i="6"/>
  <c r="AZ35" i="6"/>
  <c r="AX36" i="6"/>
  <c r="Z38" i="6"/>
  <c r="AA37" i="6"/>
  <c r="AB37" i="6"/>
  <c r="AU34" i="6"/>
  <c r="AW34" i="6" s="1"/>
  <c r="AV34" i="6"/>
  <c r="BH33" i="6"/>
  <c r="BF34" i="6"/>
  <c r="BG33" i="6"/>
  <c r="AE34" i="6"/>
  <c r="AG34" i="6" s="1"/>
  <c r="AF34" i="6"/>
  <c r="W34" i="6"/>
  <c r="Y34" i="6" s="1"/>
  <c r="X34" i="6"/>
  <c r="E30" i="6" l="1"/>
  <c r="D30" i="6"/>
  <c r="H31" i="6"/>
  <c r="F32" i="6"/>
  <c r="G31" i="6"/>
  <c r="R37" i="6"/>
  <c r="S37" i="6" s="1"/>
  <c r="T36" i="6"/>
  <c r="AM35" i="6"/>
  <c r="AO35" i="6" s="1"/>
  <c r="AN35" i="6"/>
  <c r="AE35" i="6"/>
  <c r="AG35" i="6" s="1"/>
  <c r="AF35" i="6"/>
  <c r="O36" i="6"/>
  <c r="Q36" i="6" s="1"/>
  <c r="P36" i="6"/>
  <c r="AJ35" i="6"/>
  <c r="AH36" i="6"/>
  <c r="AI35" i="6"/>
  <c r="AX37" i="6"/>
  <c r="AY36" i="6"/>
  <c r="AZ36" i="6"/>
  <c r="BH34" i="6"/>
  <c r="BF35" i="6"/>
  <c r="BG34" i="6"/>
  <c r="BC35" i="6"/>
  <c r="BE35" i="6" s="1"/>
  <c r="BD35" i="6"/>
  <c r="W35" i="6"/>
  <c r="Y35" i="6" s="1"/>
  <c r="X35" i="6"/>
  <c r="AU35" i="6"/>
  <c r="AW35" i="6" s="1"/>
  <c r="AV35" i="6"/>
  <c r="Z39" i="6"/>
  <c r="AB38" i="6"/>
  <c r="AA38" i="6"/>
  <c r="AQ35" i="6"/>
  <c r="AP36" i="6"/>
  <c r="AR35" i="6"/>
  <c r="F33" i="6" l="1"/>
  <c r="H32" i="6"/>
  <c r="G32" i="6"/>
  <c r="R38" i="6"/>
  <c r="S38" i="6" s="1"/>
  <c r="T37" i="6"/>
  <c r="E31" i="6"/>
  <c r="D31" i="6"/>
  <c r="AM36" i="6"/>
  <c r="AO36" i="6" s="1"/>
  <c r="AN36" i="6"/>
  <c r="O37" i="6"/>
  <c r="Q37" i="6" s="1"/>
  <c r="P37" i="6"/>
  <c r="AU36" i="6"/>
  <c r="AW36" i="6" s="1"/>
  <c r="AV36" i="6"/>
  <c r="W36" i="6"/>
  <c r="Y36" i="6" s="1"/>
  <c r="X36" i="6"/>
  <c r="AP37" i="6"/>
  <c r="AR36" i="6"/>
  <c r="AQ36" i="6"/>
  <c r="BH35" i="6"/>
  <c r="BG35" i="6"/>
  <c r="BF36" i="6"/>
  <c r="AX38" i="6"/>
  <c r="AZ37" i="6"/>
  <c r="AY37" i="6"/>
  <c r="AE36" i="6"/>
  <c r="AG36" i="6" s="1"/>
  <c r="AF36" i="6"/>
  <c r="BC36" i="6"/>
  <c r="BE36" i="6" s="1"/>
  <c r="BD36" i="6"/>
  <c r="AJ36" i="6"/>
  <c r="AI36" i="6"/>
  <c r="AH37" i="6"/>
  <c r="AB39" i="6"/>
  <c r="AA39" i="6"/>
  <c r="Z40" i="6"/>
  <c r="E32" i="6" l="1"/>
  <c r="D32" i="6"/>
  <c r="R39" i="6"/>
  <c r="S39" i="6" s="1"/>
  <c r="T38" i="6"/>
  <c r="F34" i="6"/>
  <c r="G33" i="6"/>
  <c r="H33" i="6"/>
  <c r="AM37" i="6"/>
  <c r="AO37" i="6" s="1"/>
  <c r="AN37" i="6"/>
  <c r="W37" i="6"/>
  <c r="Y37" i="6" s="1"/>
  <c r="X37" i="6"/>
  <c r="AJ37" i="6"/>
  <c r="AH38" i="6"/>
  <c r="AI37" i="6"/>
  <c r="AE37" i="6"/>
  <c r="AG37" i="6" s="1"/>
  <c r="AF37" i="6"/>
  <c r="AR37" i="6"/>
  <c r="AP38" i="6"/>
  <c r="AQ37" i="6"/>
  <c r="AU37" i="6"/>
  <c r="AW37" i="6" s="1"/>
  <c r="AV37" i="6"/>
  <c r="AA40" i="6"/>
  <c r="AB40" i="6"/>
  <c r="Z41" i="6"/>
  <c r="BH36" i="6"/>
  <c r="BF37" i="6"/>
  <c r="BG36" i="6"/>
  <c r="BC37" i="6"/>
  <c r="BE37" i="6" s="1"/>
  <c r="BD37" i="6"/>
  <c r="AY38" i="6"/>
  <c r="AZ38" i="6"/>
  <c r="AX39" i="6"/>
  <c r="O38" i="6"/>
  <c r="Q38" i="6" s="1"/>
  <c r="P38" i="6"/>
  <c r="T39" i="6" l="1"/>
  <c r="R40" i="6"/>
  <c r="S40" i="6" s="1"/>
  <c r="G34" i="6"/>
  <c r="G35" i="6" s="1"/>
  <c r="H34" i="6"/>
  <c r="H35" i="6" s="1"/>
  <c r="E33" i="6"/>
  <c r="D33" i="6"/>
  <c r="BC38" i="6"/>
  <c r="BE38" i="6" s="1"/>
  <c r="BD38" i="6"/>
  <c r="AM38" i="6"/>
  <c r="AO38" i="6" s="1"/>
  <c r="AN38" i="6"/>
  <c r="O39" i="6"/>
  <c r="Q39" i="6" s="1"/>
  <c r="P39" i="6"/>
  <c r="W38" i="6"/>
  <c r="Y38" i="6" s="1"/>
  <c r="X38" i="6"/>
  <c r="AE38" i="6"/>
  <c r="AG38" i="6" s="1"/>
  <c r="AF38" i="6"/>
  <c r="AU38" i="6"/>
  <c r="AW38" i="6" s="1"/>
  <c r="AV38" i="6"/>
  <c r="Z42" i="6"/>
  <c r="AB41" i="6"/>
  <c r="AA41" i="6"/>
  <c r="AX40" i="6"/>
  <c r="AZ39" i="6"/>
  <c r="AY39" i="6"/>
  <c r="BH37" i="6"/>
  <c r="BG37" i="6"/>
  <c r="BF38" i="6"/>
  <c r="AP39" i="6"/>
  <c r="AQ38" i="6"/>
  <c r="AR38" i="6"/>
  <c r="AI38" i="6"/>
  <c r="AJ38" i="6"/>
  <c r="AH39" i="6"/>
  <c r="D34" i="6" l="1"/>
  <c r="E34" i="6"/>
  <c r="T40" i="6"/>
  <c r="R41" i="6"/>
  <c r="S41" i="6" s="1"/>
  <c r="BC39" i="6"/>
  <c r="BE39" i="6" s="1"/>
  <c r="BD39" i="6"/>
  <c r="AE39" i="6"/>
  <c r="AG39" i="6" s="1"/>
  <c r="AF39" i="6"/>
  <c r="AM39" i="6"/>
  <c r="AO39" i="6" s="1"/>
  <c r="AN39" i="6"/>
  <c r="W39" i="6"/>
  <c r="Y39" i="6" s="1"/>
  <c r="X39" i="6"/>
  <c r="BF39" i="6"/>
  <c r="BH38" i="6"/>
  <c r="BG38" i="6"/>
  <c r="AU39" i="6"/>
  <c r="AW39" i="6" s="1"/>
  <c r="AV39" i="6"/>
  <c r="AB42" i="6"/>
  <c r="Z43" i="6"/>
  <c r="AA42" i="6"/>
  <c r="O40" i="6"/>
  <c r="Q40" i="6" s="1"/>
  <c r="P40" i="6"/>
  <c r="AR39" i="6"/>
  <c r="AQ39" i="6"/>
  <c r="AP40" i="6"/>
  <c r="AJ39" i="6"/>
  <c r="AI39" i="6"/>
  <c r="AH40" i="6"/>
  <c r="AZ40" i="6"/>
  <c r="AX41" i="6"/>
  <c r="AY40" i="6"/>
  <c r="T41" i="6" l="1"/>
  <c r="R42" i="6"/>
  <c r="S42" i="6" s="1"/>
  <c r="W40" i="6"/>
  <c r="Y40" i="6" s="1"/>
  <c r="X40" i="6"/>
  <c r="BC40" i="6"/>
  <c r="BE40" i="6" s="1"/>
  <c r="BD40" i="6"/>
  <c r="AU40" i="6"/>
  <c r="AW40" i="6" s="1"/>
  <c r="AV40" i="6"/>
  <c r="O41" i="6"/>
  <c r="Q41" i="6" s="1"/>
  <c r="P41" i="6"/>
  <c r="AR40" i="6"/>
  <c r="AP41" i="6"/>
  <c r="AQ40" i="6"/>
  <c r="AA43" i="6"/>
  <c r="AA44" i="6" s="1"/>
  <c r="AB43" i="6"/>
  <c r="AB44" i="6" s="1"/>
  <c r="BG39" i="6"/>
  <c r="BH39" i="6"/>
  <c r="BF40" i="6"/>
  <c r="AE40" i="6"/>
  <c r="AG40" i="6" s="1"/>
  <c r="AF40" i="6"/>
  <c r="AZ41" i="6"/>
  <c r="AY41" i="6"/>
  <c r="AX42" i="6"/>
  <c r="AM40" i="6"/>
  <c r="AO40" i="6" s="1"/>
  <c r="AN40" i="6"/>
  <c r="AJ40" i="6"/>
  <c r="AH41" i="6"/>
  <c r="AI40" i="6"/>
  <c r="T42" i="6" l="1"/>
  <c r="R43" i="6"/>
  <c r="S43" i="6" s="1"/>
  <c r="W41" i="6"/>
  <c r="Y41" i="6" s="1"/>
  <c r="X41" i="6"/>
  <c r="AU41" i="6"/>
  <c r="AW41" i="6" s="1"/>
  <c r="AV41" i="6"/>
  <c r="O42" i="6"/>
  <c r="Q42" i="6" s="1"/>
  <c r="P42" i="6"/>
  <c r="BC41" i="6"/>
  <c r="BE41" i="6" s="1"/>
  <c r="BD41" i="6"/>
  <c r="BH40" i="6"/>
  <c r="BF41" i="6"/>
  <c r="BG40" i="6"/>
  <c r="AI41" i="6"/>
  <c r="AH42" i="6"/>
  <c r="AJ41" i="6"/>
  <c r="AE41" i="6"/>
  <c r="AG41" i="6" s="1"/>
  <c r="AF41" i="6"/>
  <c r="AZ42" i="6"/>
  <c r="AY42" i="6"/>
  <c r="AX43" i="6"/>
  <c r="AQ41" i="6"/>
  <c r="AR41" i="6"/>
  <c r="AP42" i="6"/>
  <c r="AM41" i="6"/>
  <c r="AO41" i="6" s="1"/>
  <c r="AN41" i="6"/>
  <c r="S44" i="6" l="1"/>
  <c r="D61" i="5" s="1"/>
  <c r="F61" i="5" s="1"/>
  <c r="T43" i="6"/>
  <c r="T44" i="6" s="1"/>
  <c r="D59" i="5" s="1"/>
  <c r="AU42" i="6"/>
  <c r="AW42" i="6" s="1"/>
  <c r="AV42" i="6"/>
  <c r="W42" i="6"/>
  <c r="Y42" i="6" s="1"/>
  <c r="X42" i="6"/>
  <c r="O43" i="6"/>
  <c r="Q43" i="6" s="1"/>
  <c r="P43" i="6"/>
  <c r="BC42" i="6"/>
  <c r="BE42" i="6" s="1"/>
  <c r="BD42" i="6"/>
  <c r="AM42" i="6"/>
  <c r="AO42" i="6" s="1"/>
  <c r="AN42" i="6"/>
  <c r="AP43" i="6"/>
  <c r="AQ42" i="6"/>
  <c r="AR42" i="6"/>
  <c r="AY43" i="6"/>
  <c r="AY44" i="6" s="1"/>
  <c r="AZ43" i="6"/>
  <c r="AZ44" i="6" s="1"/>
  <c r="AE42" i="6"/>
  <c r="AG42" i="6" s="1"/>
  <c r="AF42" i="6"/>
  <c r="AI42" i="6"/>
  <c r="AH43" i="6"/>
  <c r="AJ42" i="6"/>
  <c r="BH41" i="6"/>
  <c r="BF42" i="6"/>
  <c r="BG41" i="6"/>
  <c r="F293" i="5" l="1"/>
  <c r="G293" i="5" s="1"/>
  <c r="H293" i="5" s="1"/>
  <c r="F409" i="5"/>
  <c r="G409" i="5" s="1"/>
  <c r="H409" i="5" s="1"/>
  <c r="F148" i="5"/>
  <c r="G148" i="5" s="1"/>
  <c r="H148" i="5" s="1"/>
  <c r="F235" i="5"/>
  <c r="G235" i="5" s="1"/>
  <c r="H235" i="5" s="1"/>
  <c r="F90" i="5"/>
  <c r="F119" i="5"/>
  <c r="G119" i="5" s="1"/>
  <c r="F206" i="5"/>
  <c r="G206" i="5" s="1"/>
  <c r="H206" i="5" s="1"/>
  <c r="F380" i="5"/>
  <c r="G380" i="5" s="1"/>
  <c r="H380" i="5" s="1"/>
  <c r="F264" i="5"/>
  <c r="G264" i="5" s="1"/>
  <c r="H264" i="5" s="1"/>
  <c r="F322" i="5"/>
  <c r="G322" i="5" s="1"/>
  <c r="H322" i="5" s="1"/>
  <c r="F177" i="5"/>
  <c r="G177" i="5" s="1"/>
  <c r="H177" i="5" s="1"/>
  <c r="F351" i="5"/>
  <c r="G351" i="5" s="1"/>
  <c r="H351" i="5" s="1"/>
  <c r="F59" i="5"/>
  <c r="BC43" i="6"/>
  <c r="BE43" i="6" s="1"/>
  <c r="BD43" i="6"/>
  <c r="AU43" i="6"/>
  <c r="AW43" i="6" s="1"/>
  <c r="AV43" i="6"/>
  <c r="W43" i="6"/>
  <c r="Y43" i="6" s="1"/>
  <c r="X43" i="6"/>
  <c r="AE43" i="6"/>
  <c r="AG43" i="6" s="1"/>
  <c r="AF43" i="6"/>
  <c r="AM43" i="6"/>
  <c r="AO43" i="6" s="1"/>
  <c r="AN43" i="6"/>
  <c r="AJ43" i="6"/>
  <c r="AJ44" i="6" s="1"/>
  <c r="AI43" i="6"/>
  <c r="AI44" i="6" s="1"/>
  <c r="BG42" i="6"/>
  <c r="BF43" i="6"/>
  <c r="BH42" i="6"/>
  <c r="AQ43" i="6"/>
  <c r="AQ44" i="6" s="1"/>
  <c r="AR43" i="6"/>
  <c r="AR44" i="6" s="1"/>
  <c r="H119" i="5" l="1"/>
  <c r="F441" i="5"/>
  <c r="G90" i="5"/>
  <c r="F407" i="5"/>
  <c r="G407" i="5" s="1"/>
  <c r="H407" i="5" s="1"/>
  <c r="F320" i="5"/>
  <c r="G320" i="5" s="1"/>
  <c r="H320" i="5" s="1"/>
  <c r="F349" i="5"/>
  <c r="G349" i="5" s="1"/>
  <c r="H349" i="5" s="1"/>
  <c r="F262" i="5"/>
  <c r="G262" i="5" s="1"/>
  <c r="H262" i="5" s="1"/>
  <c r="F204" i="5"/>
  <c r="G204" i="5" s="1"/>
  <c r="H204" i="5" s="1"/>
  <c r="F117" i="5"/>
  <c r="G117" i="5" s="1"/>
  <c r="H117" i="5" s="1"/>
  <c r="F378" i="5"/>
  <c r="G378" i="5" s="1"/>
  <c r="F175" i="5"/>
  <c r="G175" i="5" s="1"/>
  <c r="H175" i="5" s="1"/>
  <c r="F146" i="5"/>
  <c r="G146" i="5" s="1"/>
  <c r="H146" i="5" s="1"/>
  <c r="F233" i="5"/>
  <c r="G233" i="5" s="1"/>
  <c r="H233" i="5" s="1"/>
  <c r="F291" i="5"/>
  <c r="G291" i="5" s="1"/>
  <c r="H291" i="5" s="1"/>
  <c r="F88" i="5"/>
  <c r="BG43" i="6"/>
  <c r="BG44" i="6" s="1"/>
  <c r="D62" i="5" s="1"/>
  <c r="F62" i="5" s="1"/>
  <c r="BH43" i="6"/>
  <c r="BH44" i="6" s="1"/>
  <c r="D60" i="5" s="1"/>
  <c r="H378" i="5" l="1"/>
  <c r="H90" i="5"/>
  <c r="G441" i="5"/>
  <c r="F60" i="5"/>
  <c r="D51" i="5"/>
  <c r="D54" i="5"/>
  <c r="F265" i="5"/>
  <c r="G265" i="5" s="1"/>
  <c r="H265" i="5" s="1"/>
  <c r="F352" i="5"/>
  <c r="G352" i="5" s="1"/>
  <c r="F178" i="5"/>
  <c r="G178" i="5" s="1"/>
  <c r="H178" i="5" s="1"/>
  <c r="F120" i="5"/>
  <c r="G120" i="5" s="1"/>
  <c r="F236" i="5"/>
  <c r="G236" i="5" s="1"/>
  <c r="H236" i="5" s="1"/>
  <c r="F323" i="5"/>
  <c r="G323" i="5" s="1"/>
  <c r="H323" i="5" s="1"/>
  <c r="F381" i="5"/>
  <c r="G381" i="5" s="1"/>
  <c r="H381" i="5" s="1"/>
  <c r="F207" i="5"/>
  <c r="G207" i="5" s="1"/>
  <c r="H207" i="5" s="1"/>
  <c r="F91" i="5"/>
  <c r="F294" i="5"/>
  <c r="G294" i="5" s="1"/>
  <c r="H294" i="5" s="1"/>
  <c r="F149" i="5"/>
  <c r="G149" i="5" s="1"/>
  <c r="H149" i="5" s="1"/>
  <c r="F410" i="5"/>
  <c r="G410" i="5" s="1"/>
  <c r="H410" i="5" s="1"/>
  <c r="G88" i="5"/>
  <c r="H88" i="5" s="1"/>
  <c r="F439" i="5"/>
  <c r="H439" i="5" s="1"/>
  <c r="I439" i="5" s="1"/>
  <c r="H352" i="5" l="1"/>
  <c r="H120" i="5"/>
  <c r="G91" i="5"/>
  <c r="F442" i="5"/>
  <c r="F321" i="5"/>
  <c r="G321" i="5" s="1"/>
  <c r="H321" i="5" s="1"/>
  <c r="F292" i="5"/>
  <c r="G292" i="5" s="1"/>
  <c r="H292" i="5" s="1"/>
  <c r="F234" i="5"/>
  <c r="G234" i="5" s="1"/>
  <c r="H234" i="5" s="1"/>
  <c r="F176" i="5"/>
  <c r="G176" i="5" s="1"/>
  <c r="H176" i="5" s="1"/>
  <c r="F263" i="5"/>
  <c r="G263" i="5" s="1"/>
  <c r="H263" i="5" s="1"/>
  <c r="F379" i="5"/>
  <c r="G379" i="5" s="1"/>
  <c r="F205" i="5"/>
  <c r="G205" i="5" s="1"/>
  <c r="H205" i="5" s="1"/>
  <c r="F118" i="5"/>
  <c r="G118" i="5" s="1"/>
  <c r="H118" i="5" s="1"/>
  <c r="F350" i="5"/>
  <c r="G350" i="5" s="1"/>
  <c r="H350" i="5" s="1"/>
  <c r="F408" i="5"/>
  <c r="G408" i="5" s="1"/>
  <c r="H408" i="5" s="1"/>
  <c r="F147" i="5"/>
  <c r="G147" i="5" s="1"/>
  <c r="H147" i="5" s="1"/>
  <c r="F89" i="5"/>
  <c r="G439" i="5"/>
  <c r="H379" i="5" l="1"/>
  <c r="F440" i="5"/>
  <c r="G89" i="5"/>
  <c r="G442" i="5"/>
  <c r="H91" i="5"/>
  <c r="G440" i="5" l="1"/>
  <c r="B41" i="8" s="1"/>
  <c r="H89" i="5"/>
  <c r="F54" i="5"/>
  <c r="B40" i="8" l="1"/>
  <c r="B39" i="8"/>
  <c r="F141" i="5"/>
  <c r="F286" i="5"/>
  <c r="F402" i="5"/>
  <c r="F257" i="5"/>
  <c r="F373" i="5"/>
  <c r="F344" i="5"/>
  <c r="F228" i="5"/>
  <c r="F199" i="5"/>
  <c r="F170" i="5"/>
  <c r="F315" i="5"/>
  <c r="F112" i="5"/>
  <c r="F83" i="5"/>
  <c r="B43" i="8" l="1"/>
  <c r="B6" i="8" s="1"/>
  <c r="B8" i="8" s="1"/>
  <c r="B9" i="8" s="1"/>
  <c r="B12" i="8" s="1"/>
  <c r="F434" i="5"/>
  <c r="D65" i="5" l="1"/>
  <c r="E65" i="5"/>
  <c r="F139" i="5"/>
  <c r="G139" i="5" s="1"/>
  <c r="H139" i="5" s="1"/>
  <c r="F51" i="5"/>
  <c r="F80" i="5" s="1"/>
  <c r="F81" i="5" l="1"/>
  <c r="F138" i="5"/>
  <c r="F152" i="5" s="1"/>
  <c r="F399" i="5"/>
  <c r="F254" i="5"/>
  <c r="F370" i="5"/>
  <c r="F225" i="5"/>
  <c r="F312" i="5"/>
  <c r="F196" i="5"/>
  <c r="F283" i="5"/>
  <c r="F167" i="5"/>
  <c r="F341" i="5"/>
  <c r="F65" i="5"/>
  <c r="F371" i="5"/>
  <c r="G371" i="5" s="1"/>
  <c r="H371" i="5" s="1"/>
  <c r="F226" i="5"/>
  <c r="G226" i="5" s="1"/>
  <c r="H226" i="5" s="1"/>
  <c r="F342" i="5"/>
  <c r="G342" i="5" s="1"/>
  <c r="H342" i="5" s="1"/>
  <c r="F313" i="5"/>
  <c r="G313" i="5" s="1"/>
  <c r="H313" i="5" s="1"/>
  <c r="F197" i="5"/>
  <c r="G197" i="5" s="1"/>
  <c r="F168" i="5"/>
  <c r="G168" i="5" s="1"/>
  <c r="H168" i="5" s="1"/>
  <c r="F255" i="5"/>
  <c r="G255" i="5" s="1"/>
  <c r="H255" i="5" s="1"/>
  <c r="F400" i="5"/>
  <c r="G400" i="5" s="1"/>
  <c r="H400" i="5" s="1"/>
  <c r="F284" i="5"/>
  <c r="G284" i="5" s="1"/>
  <c r="H284" i="5" s="1"/>
  <c r="F109" i="5"/>
  <c r="F110" i="5"/>
  <c r="G110" i="5" s="1"/>
  <c r="H110" i="5" s="1"/>
  <c r="H197" i="5" l="1"/>
  <c r="F431" i="5"/>
  <c r="F94" i="5"/>
  <c r="F432" i="5"/>
  <c r="G81" i="5"/>
  <c r="F181" i="5"/>
  <c r="F210" i="5"/>
  <c r="F268" i="5"/>
  <c r="F239" i="5"/>
  <c r="F297" i="5"/>
  <c r="F384" i="5"/>
  <c r="F123" i="5"/>
  <c r="F355" i="5"/>
  <c r="F326" i="5"/>
  <c r="F413" i="5"/>
  <c r="G432" i="5" l="1"/>
  <c r="H81" i="5"/>
  <c r="F446" i="5"/>
  <c r="F445" i="5"/>
  <c r="G140" i="5" l="1"/>
  <c r="H140" i="5" s="1"/>
  <c r="D433" i="5"/>
  <c r="E433" i="5"/>
  <c r="D430" i="5"/>
  <c r="G433" i="5" l="1"/>
  <c r="D434" i="5"/>
  <c r="D431" i="5"/>
  <c r="D152" i="5"/>
  <c r="D446" i="5" s="1"/>
  <c r="G137" i="5"/>
  <c r="H137" i="5" l="1"/>
  <c r="D445" i="5"/>
  <c r="G135" i="5" l="1"/>
  <c r="H135" i="5" s="1"/>
  <c r="G279" i="5"/>
  <c r="H279" i="5" s="1"/>
  <c r="G367" i="5"/>
  <c r="H367" i="5" s="1"/>
  <c r="G165" i="5"/>
  <c r="H165" i="5" s="1"/>
  <c r="G281" i="5"/>
  <c r="H281" i="5" s="1"/>
  <c r="G163" i="5"/>
  <c r="H163" i="5" s="1"/>
  <c r="G223" i="5"/>
  <c r="G134" i="5"/>
  <c r="H134" i="5" s="1"/>
  <c r="G307" i="5"/>
  <c r="H307" i="5" s="1"/>
  <c r="G222" i="5"/>
  <c r="G220" i="5"/>
  <c r="H220" i="5" s="1"/>
  <c r="G309" i="5"/>
  <c r="H309" i="5" s="1"/>
  <c r="G164" i="5"/>
  <c r="H164" i="5" s="1"/>
  <c r="G105" i="5"/>
  <c r="G248" i="5"/>
  <c r="G335" i="5"/>
  <c r="G394" i="5"/>
  <c r="H394" i="5" s="1"/>
  <c r="G310" i="5"/>
  <c r="H310" i="5" s="1"/>
  <c r="G368" i="5"/>
  <c r="H368" i="5" s="1"/>
  <c r="G336" i="5"/>
  <c r="H336" i="5" s="1"/>
  <c r="G133" i="5"/>
  <c r="H133" i="5" s="1"/>
  <c r="G249" i="5"/>
  <c r="G136" i="5"/>
  <c r="H136" i="5" s="1"/>
  <c r="G192" i="5"/>
  <c r="H192" i="5" s="1"/>
  <c r="G161" i="5"/>
  <c r="H161" i="5" s="1"/>
  <c r="G219" i="5"/>
  <c r="G365" i="5"/>
  <c r="H365" i="5" s="1"/>
  <c r="G193" i="5"/>
  <c r="H193" i="5" s="1"/>
  <c r="G396" i="5"/>
  <c r="H396" i="5" s="1"/>
  <c r="G251" i="5"/>
  <c r="H251" i="5" s="1"/>
  <c r="G252" i="5"/>
  <c r="H252" i="5" s="1"/>
  <c r="G280" i="5"/>
  <c r="H280" i="5" s="1"/>
  <c r="G366" i="5"/>
  <c r="H366" i="5" s="1"/>
  <c r="G308" i="5"/>
  <c r="H308" i="5" s="1"/>
  <c r="G221" i="5"/>
  <c r="H221" i="5" s="1"/>
  <c r="G194" i="5"/>
  <c r="H194" i="5" s="1"/>
  <c r="G397" i="5"/>
  <c r="H397" i="5" s="1"/>
  <c r="G395" i="5"/>
  <c r="H395" i="5" s="1"/>
  <c r="G337" i="5"/>
  <c r="H337" i="5" s="1"/>
  <c r="G338" i="5"/>
  <c r="H338" i="5" s="1"/>
  <c r="G104" i="5"/>
  <c r="E196" i="5"/>
  <c r="G196" i="5" s="1"/>
  <c r="E373" i="5"/>
  <c r="G373" i="5" s="1"/>
  <c r="H373" i="5" s="1"/>
  <c r="G277" i="5"/>
  <c r="H277" i="5" s="1"/>
  <c r="H248" i="5" l="1"/>
  <c r="H249" i="5"/>
  <c r="H223" i="5"/>
  <c r="H222" i="5"/>
  <c r="H196" i="5"/>
  <c r="G190" i="5"/>
  <c r="H190" i="5" s="1"/>
  <c r="E199" i="5"/>
  <c r="G199" i="5" s="1"/>
  <c r="H199" i="5" s="1"/>
  <c r="E167" i="5"/>
  <c r="G167" i="5" s="1"/>
  <c r="H167" i="5" s="1"/>
  <c r="E428" i="5"/>
  <c r="G191" i="5"/>
  <c r="H191" i="5" s="1"/>
  <c r="E399" i="5"/>
  <c r="G399" i="5" s="1"/>
  <c r="H399" i="5" s="1"/>
  <c r="E402" i="5"/>
  <c r="G402" i="5" s="1"/>
  <c r="H402" i="5" s="1"/>
  <c r="G393" i="5"/>
  <c r="H104" i="5"/>
  <c r="H335" i="5"/>
  <c r="E286" i="5"/>
  <c r="G286" i="5" s="1"/>
  <c r="H286" i="5" s="1"/>
  <c r="E315" i="5"/>
  <c r="G315" i="5" s="1"/>
  <c r="H315" i="5" s="1"/>
  <c r="E312" i="5"/>
  <c r="G312" i="5" s="1"/>
  <c r="H312" i="5" s="1"/>
  <c r="G306" i="5"/>
  <c r="E429" i="5"/>
  <c r="G107" i="5"/>
  <c r="E430" i="5"/>
  <c r="E83" i="5"/>
  <c r="G79" i="5"/>
  <c r="E80" i="5"/>
  <c r="E257" i="5"/>
  <c r="G257" i="5" s="1"/>
  <c r="H257" i="5" s="1"/>
  <c r="G250" i="5"/>
  <c r="G427" i="5" s="1"/>
  <c r="E254" i="5"/>
  <c r="G254" i="5" s="1"/>
  <c r="H254" i="5" s="1"/>
  <c r="E344" i="5"/>
  <c r="G344" i="5" s="1"/>
  <c r="H344" i="5" s="1"/>
  <c r="G106" i="5"/>
  <c r="G364" i="5"/>
  <c r="E370" i="5"/>
  <c r="G370" i="5" s="1"/>
  <c r="H370" i="5" s="1"/>
  <c r="G339" i="5"/>
  <c r="H339" i="5" s="1"/>
  <c r="E141" i="5"/>
  <c r="G141" i="5" s="1"/>
  <c r="H141" i="5" s="1"/>
  <c r="G132" i="5"/>
  <c r="E138" i="5"/>
  <c r="G138" i="5" s="1"/>
  <c r="H138" i="5" s="1"/>
  <c r="H219" i="5"/>
  <c r="G162" i="5"/>
  <c r="H162" i="5" s="1"/>
  <c r="E426" i="5"/>
  <c r="E170" i="5"/>
  <c r="G170" i="5" s="1"/>
  <c r="E427" i="5"/>
  <c r="E112" i="5"/>
  <c r="G112" i="5" s="1"/>
  <c r="H112" i="5" s="1"/>
  <c r="E228" i="5"/>
  <c r="G228" i="5" s="1"/>
  <c r="H228" i="5" s="1"/>
  <c r="E225" i="5"/>
  <c r="G225" i="5" s="1"/>
  <c r="H225" i="5" s="1"/>
  <c r="E283" i="5"/>
  <c r="G283" i="5" s="1"/>
  <c r="H283" i="5" s="1"/>
  <c r="G278" i="5"/>
  <c r="E341" i="5"/>
  <c r="G341" i="5" s="1"/>
  <c r="H341" i="5" s="1"/>
  <c r="E109" i="5"/>
  <c r="G109" i="5" s="1"/>
  <c r="H109" i="5" s="1"/>
  <c r="E425" i="5"/>
  <c r="G103" i="5"/>
  <c r="H105" i="5"/>
  <c r="E210" i="5" l="1"/>
  <c r="H170" i="5"/>
  <c r="E326" i="5"/>
  <c r="G210" i="5"/>
  <c r="E384" i="5"/>
  <c r="H106" i="5"/>
  <c r="G428" i="5"/>
  <c r="G83" i="5"/>
  <c r="E434" i="5"/>
  <c r="H393" i="5"/>
  <c r="G413" i="5"/>
  <c r="B317" i="9" s="1"/>
  <c r="H278" i="5"/>
  <c r="G297" i="5"/>
  <c r="H132" i="5"/>
  <c r="G152" i="5"/>
  <c r="E431" i="5"/>
  <c r="G80" i="5"/>
  <c r="H306" i="5"/>
  <c r="G326" i="5"/>
  <c r="B239" i="9" s="1"/>
  <c r="G355" i="5"/>
  <c r="H103" i="5"/>
  <c r="G123" i="5"/>
  <c r="G425" i="5"/>
  <c r="E123" i="5"/>
  <c r="E239" i="5"/>
  <c r="G239" i="5"/>
  <c r="E94" i="5"/>
  <c r="E355" i="5"/>
  <c r="E297" i="5"/>
  <c r="E268" i="5"/>
  <c r="G181" i="5"/>
  <c r="E181" i="5"/>
  <c r="E152" i="5"/>
  <c r="H364" i="5"/>
  <c r="G384" i="5"/>
  <c r="H250" i="5"/>
  <c r="G268" i="5"/>
  <c r="G430" i="5"/>
  <c r="H79" i="5"/>
  <c r="H107" i="5"/>
  <c r="G429" i="5"/>
  <c r="G426" i="5"/>
  <c r="E413" i="5"/>
  <c r="H384" i="5" l="1"/>
  <c r="P34" i="5" s="1"/>
  <c r="B291" i="9"/>
  <c r="H181" i="5"/>
  <c r="P27" i="5" s="1"/>
  <c r="B109" i="9"/>
  <c r="H152" i="5"/>
  <c r="P26" i="5" s="1"/>
  <c r="B83" i="9"/>
  <c r="H239" i="5"/>
  <c r="P29" i="5" s="1"/>
  <c r="B161" i="9"/>
  <c r="H123" i="5"/>
  <c r="P25" i="5" s="1"/>
  <c r="B58" i="9"/>
  <c r="H268" i="5"/>
  <c r="P30" i="5" s="1"/>
  <c r="B187" i="9"/>
  <c r="H297" i="5"/>
  <c r="P31" i="5" s="1"/>
  <c r="B213" i="9"/>
  <c r="H355" i="5"/>
  <c r="P33" i="5" s="1"/>
  <c r="B265" i="9"/>
  <c r="H210" i="5"/>
  <c r="P28" i="5" s="1"/>
  <c r="B135" i="9"/>
  <c r="H326" i="5"/>
  <c r="P32" i="5" s="1"/>
  <c r="Q32" i="5" s="1"/>
  <c r="E445" i="5"/>
  <c r="G431" i="5"/>
  <c r="H80" i="5"/>
  <c r="E446" i="5"/>
  <c r="G94" i="5"/>
  <c r="G434" i="5"/>
  <c r="H83" i="5"/>
  <c r="H413" i="5"/>
  <c r="P35" i="5" s="1"/>
  <c r="Q35" i="5" s="1"/>
  <c r="B260" i="9" l="1"/>
  <c r="Q33" i="5"/>
  <c r="B261" i="9" s="1"/>
  <c r="B156" i="9"/>
  <c r="Q29" i="5"/>
  <c r="B157" i="9" s="1"/>
  <c r="B104" i="9"/>
  <c r="Q27" i="5"/>
  <c r="B105" i="9" s="1"/>
  <c r="B182" i="9"/>
  <c r="Q30" i="5"/>
  <c r="B183" i="9" s="1"/>
  <c r="B130" i="9"/>
  <c r="Q28" i="5"/>
  <c r="B131" i="9" s="1"/>
  <c r="B208" i="9"/>
  <c r="Q31" i="5"/>
  <c r="B209" i="9" s="1"/>
  <c r="Q25" i="5"/>
  <c r="B54" i="9" s="1"/>
  <c r="Q26" i="5"/>
  <c r="B79" i="9" s="1"/>
  <c r="Q34" i="5"/>
  <c r="B287" i="9" s="1"/>
  <c r="B53" i="9"/>
  <c r="B78" i="9"/>
  <c r="B286" i="9"/>
  <c r="B313" i="9"/>
  <c r="B312" i="9"/>
  <c r="B235" i="9"/>
  <c r="B234" i="9"/>
  <c r="H94" i="5"/>
  <c r="P24" i="5" s="1"/>
  <c r="Q24" i="5" s="1"/>
  <c r="B32" i="9"/>
  <c r="G446" i="5"/>
  <c r="G445" i="5"/>
  <c r="B28" i="9" l="1"/>
  <c r="B27" i="9"/>
  <c r="G44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Lene I. T. Thomsen</author>
  </authors>
  <commentList>
    <comment ref="B8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1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14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16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19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22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25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28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31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34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37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  <comment ref="B40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Kompetanceudvikling eksterne tjenesteydelser:</t>
        </r>
        <r>
          <rPr>
            <sz val="9"/>
            <color indexed="81"/>
            <rFont val="Tahoma"/>
            <family val="2"/>
          </rPr>
          <t xml:space="preserve">
Med eksterne tjenesteydelser menes faglige ydelser i forhold til kompetenceudvikling.
Et eksempel kan være udgifter til en oplægsholder eller konsulent, der forestår kompetenceudvikling på tilbuddet.</t>
        </r>
      </text>
    </comment>
  </commentList>
</comments>
</file>

<file path=xl/sharedStrings.xml><?xml version="1.0" encoding="utf-8"?>
<sst xmlns="http://schemas.openxmlformats.org/spreadsheetml/2006/main" count="1323" uniqueCount="223">
  <si>
    <t xml:space="preserve"> </t>
  </si>
  <si>
    <t>Skema til beregning af takster på det sociale område</t>
  </si>
  <si>
    <t>I alt</t>
  </si>
  <si>
    <t>Fordeling af fællesudgifter</t>
  </si>
  <si>
    <t>Område</t>
  </si>
  <si>
    <t>Kto. tekst</t>
  </si>
  <si>
    <t>Reguleringer i forhold til tidligere år</t>
  </si>
  <si>
    <t>Fællesudgifter</t>
  </si>
  <si>
    <t>Fællesudgifter - udgifter til fordeling på tværs af tilbuddets afdelinger</t>
  </si>
  <si>
    <t>Andel af fællesudgifter</t>
  </si>
  <si>
    <t>Standard dagstakst per plads pr. dag</t>
  </si>
  <si>
    <t>Forudsætninger</t>
  </si>
  <si>
    <t>Tillæg til tjenestemænd</t>
  </si>
  <si>
    <t>Tillæg til videreudvikling</t>
  </si>
  <si>
    <t>Tillæg til central ledelse og administration</t>
  </si>
  <si>
    <t>Afskrivning, bygninger, år</t>
  </si>
  <si>
    <t>Antal dage i året</t>
  </si>
  <si>
    <t>F</t>
  </si>
  <si>
    <t>V</t>
  </si>
  <si>
    <t>Beregningsforudsætninger på afdelingsniveau</t>
  </si>
  <si>
    <t>År</t>
  </si>
  <si>
    <t>Afdrag</t>
  </si>
  <si>
    <t>Restgæld</t>
  </si>
  <si>
    <t>Forrentning af grundværdien</t>
  </si>
  <si>
    <t>Forrentning</t>
  </si>
  <si>
    <t>årstal</t>
  </si>
  <si>
    <t>Årstal</t>
  </si>
  <si>
    <t>Andre afskrivninger</t>
  </si>
  <si>
    <t>beløb</t>
  </si>
  <si>
    <t>forudsætninger</t>
  </si>
  <si>
    <t>afskrivningsperiode</t>
  </si>
  <si>
    <t>start år</t>
  </si>
  <si>
    <t>år</t>
  </si>
  <si>
    <t>afdrag</t>
  </si>
  <si>
    <r>
      <t xml:space="preserve">Forudsætninger - </t>
    </r>
    <r>
      <rPr>
        <b/>
        <sz val="8"/>
        <rFont val="Arial"/>
        <family val="2"/>
      </rPr>
      <t>skal indtastet til det videre beregningsgrundlag</t>
    </r>
  </si>
  <si>
    <t>Belægnings- forudsætning (%)</t>
  </si>
  <si>
    <t>Afskrivning og forrentning af kapitalapparat</t>
  </si>
  <si>
    <t>Overført til beregningsgrundlag</t>
  </si>
  <si>
    <t>Beløb</t>
  </si>
  <si>
    <t>Start år</t>
  </si>
  <si>
    <t>Afskrivningsperiode</t>
  </si>
  <si>
    <t xml:space="preserve">Tast kun i de grå felter </t>
  </si>
  <si>
    <t>Overføres automatisk til beregningsgrundlag</t>
  </si>
  <si>
    <t>Overføres automatisk til beregningsgrundlag……………………………………….</t>
  </si>
  <si>
    <t>Det anbefales at læse vejledningen inden skabelonen udfyldes - tast kun i de grå felter !!</t>
  </si>
  <si>
    <t>Forrentning og afskrivning af ejendomme opført før 1.1.1999</t>
  </si>
  <si>
    <t>Grundværdi  pr. 1.1.2004</t>
  </si>
  <si>
    <t>Takst</t>
  </si>
  <si>
    <t>Takstindtægt</t>
  </si>
  <si>
    <t>Nr. (tilbudsnummer + selvvalgt løbenummer)</t>
  </si>
  <si>
    <t>Navn på ydelse (afdeling/takst)</t>
  </si>
  <si>
    <t>Ydelse 2</t>
  </si>
  <si>
    <t>Ydelse 3</t>
  </si>
  <si>
    <t>Ydelse 4</t>
  </si>
  <si>
    <t>Ydelse 5</t>
  </si>
  <si>
    <t>Ydelse 6</t>
  </si>
  <si>
    <t>Ydelse 7</t>
  </si>
  <si>
    <t>Ydelse 8</t>
  </si>
  <si>
    <t>Ydelse 9</t>
  </si>
  <si>
    <t>Ydelse 10</t>
  </si>
  <si>
    <t>Tilbudets navn</t>
  </si>
  <si>
    <t>Tillægstakst: ja/nej</t>
  </si>
  <si>
    <t>Øvrigt</t>
  </si>
  <si>
    <t xml:space="preserve">Bygningsværdi pr. 1.1.2004 </t>
  </si>
  <si>
    <t>Tilbudets nr.</t>
  </si>
  <si>
    <r>
      <t xml:space="preserve">Lovgrundlag
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Vælges fra liste i indberetnings-systemet</t>
    </r>
  </si>
  <si>
    <r>
      <t xml:space="preserve">Målgruppe eller område
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Vælges fra liste i indberetnings-systemet</t>
    </r>
  </si>
  <si>
    <r>
      <t>Hvis tillægstakst,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hvad er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taksten den skal kombineres med</t>
    </r>
  </si>
  <si>
    <t>Taksten opkræves i 11 eller 12 måneder</t>
  </si>
  <si>
    <t>afskrivningsperiode i år</t>
  </si>
  <si>
    <t>Start måned</t>
  </si>
  <si>
    <t>rente</t>
  </si>
  <si>
    <t>januar = 1, februar = 2 osv</t>
  </si>
  <si>
    <t>Rentesats - 20-årigt fastforrentet inkonvertibelt lån i Kommunekredit'</t>
  </si>
  <si>
    <t>Udvikling (0,5 %)</t>
  </si>
  <si>
    <t xml:space="preserve">Indtastning </t>
  </si>
  <si>
    <t>Forrentning og afskrivning</t>
  </si>
  <si>
    <t>Bemærkninger</t>
  </si>
  <si>
    <t>Tallene hentes fra summeringstabellen</t>
  </si>
  <si>
    <t>Interne bemærkninger</t>
  </si>
  <si>
    <t>Driftsregnskab</t>
  </si>
  <si>
    <t>kr.</t>
  </si>
  <si>
    <t>Driftsregnskab på tilbud</t>
  </si>
  <si>
    <t>A2:Faktisk afregningsgrundlag</t>
  </si>
  <si>
    <t xml:space="preserve">Anskaffelser der aktiveres </t>
  </si>
  <si>
    <t>Andet</t>
  </si>
  <si>
    <t>Indhold</t>
  </si>
  <si>
    <t>kroner</t>
  </si>
  <si>
    <t>A4=A2+A3: Det faktiske korrigerede regnskab</t>
  </si>
  <si>
    <t>Mindreforbrug = minus merforbrug = plus</t>
  </si>
  <si>
    <t>A5: Samlet regulering</t>
  </si>
  <si>
    <t>A6:Mellemregning - beregning af tilbudets overførsel</t>
  </si>
  <si>
    <t>A2: Faktisk afregningsgrundlag</t>
  </si>
  <si>
    <t>M : Tilbudet budget</t>
  </si>
  <si>
    <t>M : Tilbudet regnskab</t>
  </si>
  <si>
    <t>M: Mer-/mindreforbrug</t>
  </si>
  <si>
    <t>A6: Faktisk overførsel</t>
  </si>
  <si>
    <t>Tallet hentes fra tabellen under</t>
  </si>
  <si>
    <t>Mindreforbrug = plus merforbrug = minus</t>
  </si>
  <si>
    <t>Minus = taksten opskrives plus = taksten nedskrives</t>
  </si>
  <si>
    <t>Tilbudet navn</t>
  </si>
  <si>
    <t xml:space="preserve">Afregningsdage </t>
  </si>
  <si>
    <t>Andel af ikke direkte henførbare udgifter i %</t>
  </si>
  <si>
    <t>A1: Samlet faktisk provenue/takstregulering</t>
  </si>
  <si>
    <t>Efterregulerings regnskab</t>
  </si>
  <si>
    <r>
      <t xml:space="preserve">Ydelsestypen:
</t>
    </r>
    <r>
      <rPr>
        <b/>
        <sz val="9"/>
        <color indexed="8"/>
        <rFont val="Arial"/>
        <family val="2"/>
      </rPr>
      <t xml:space="preserve">* </t>
    </r>
    <r>
      <rPr>
        <sz val="8"/>
        <color indexed="8"/>
        <rFont val="Arial"/>
        <family val="2"/>
      </rPr>
      <t>Alm. rammeaftale-ydelse
* Særforanstaltning
*Andet</t>
    </r>
  </si>
  <si>
    <t>Overhead (max 5%)</t>
  </si>
  <si>
    <t>Ny takst</t>
  </si>
  <si>
    <t>Ændring i takst</t>
  </si>
  <si>
    <t>Regulering</t>
  </si>
  <si>
    <t>Kompetence-
udvikling</t>
  </si>
  <si>
    <t>Ydelse 11</t>
  </si>
  <si>
    <t>Ydelse 12</t>
  </si>
  <si>
    <t>Kompetenceudvikling</t>
  </si>
  <si>
    <t>Husleje</t>
  </si>
  <si>
    <t>I ALT</t>
  </si>
  <si>
    <t>Ydelse 1</t>
  </si>
  <si>
    <t>Administrationsomkostninger</t>
  </si>
  <si>
    <t>Tilsynstakst</t>
  </si>
  <si>
    <t>Andel af centrale administration, overhead, beregnet</t>
  </si>
  <si>
    <t>Intern udvikling 0,5%, beregnet</t>
  </si>
  <si>
    <t>Ejendoms-
omkostninger
herunder fra "indregnes i taksterne" fra BKF</t>
  </si>
  <si>
    <t>Afskrivninger/ Øvrige 
kapitalapparat-
omkostninger</t>
  </si>
  <si>
    <t>Finansieringsudgifter</t>
  </si>
  <si>
    <t>Beregnet forrentning af kapitaludlæg - ejendom</t>
  </si>
  <si>
    <t>Beregnet forrentning af kapitaludlæg - øvrige kapitalapperat</t>
  </si>
  <si>
    <t>Beregnet forrentning af kapitaludlæg - driftskapital</t>
  </si>
  <si>
    <t>Budget i alt
tilsynsskema</t>
  </si>
  <si>
    <t>I alt 
for området</t>
  </si>
  <si>
    <t>Borgerrelateret personale</t>
  </si>
  <si>
    <t>Vikarer / vikarbureau</t>
  </si>
  <si>
    <t>Administrativt og teknisk personaæe</t>
  </si>
  <si>
    <t>Tøj og lommepenge</t>
  </si>
  <si>
    <t>Aktivitet, husholdning og transport</t>
  </si>
  <si>
    <t>Ekstern behandling / rådgivning borgere</t>
  </si>
  <si>
    <t>Vedligehold, lejede bygning</t>
  </si>
  <si>
    <t>Forsikringer, ejendomsskatter , 
Forbrugsafgifter (el, varme, vand, renovation mv)</t>
  </si>
  <si>
    <t>Vedligehold, ejede bygninger</t>
  </si>
  <si>
    <t>kontrol</t>
  </si>
  <si>
    <t>BYGNINGER</t>
  </si>
  <si>
    <t>Type</t>
  </si>
  <si>
    <t>Øvrig  kapital apparat</t>
  </si>
  <si>
    <t>Bygninger</t>
  </si>
  <si>
    <t>inventar og 
driftsmateriel</t>
  </si>
  <si>
    <t>Ejendoms-
omkostninger</t>
  </si>
  <si>
    <t>Regulering tidligere år</t>
  </si>
  <si>
    <t>Administrativt og teknisk personale</t>
  </si>
  <si>
    <t xml:space="preserve">Ejendoms-
omkostninger
</t>
  </si>
  <si>
    <t>Øvrigt driftsbudget</t>
  </si>
  <si>
    <t>fri felt</t>
  </si>
  <si>
    <t>Øvrige driftsomkostninger, der skal medregnes</t>
  </si>
  <si>
    <t>Tjenestemandspensioner</t>
  </si>
  <si>
    <t>Adm.bidrag / andel af central adm. &amp; ledelse</t>
  </si>
  <si>
    <t xml:space="preserve">Afskrivning - bygninger  </t>
  </si>
  <si>
    <t>Afskrivning - Andre anlæg, driftsmateriel og inventar</t>
  </si>
  <si>
    <t>Beskæftigelse og værkstedsudgifter</t>
  </si>
  <si>
    <t>B 5: 5 % grænsen</t>
  </si>
  <si>
    <t>Personale omkostninger/Lønomkostninger (inkl. tjenestemandspension)</t>
  </si>
  <si>
    <t>Øverste ledelse/mellem ledelse</t>
  </si>
  <si>
    <t>Borgerrelaterede omkostninger/ Øvrige aktivitetsomkostninger</t>
  </si>
  <si>
    <t>Administrations-omkostninger</t>
  </si>
  <si>
    <t>Skema til indberetning af takster</t>
  </si>
  <si>
    <t>Rammeaftale på det sociale område og det almene ældreboligområde</t>
  </si>
  <si>
    <t>Tilbuddets nr.</t>
  </si>
  <si>
    <t>Tilbuddets navn</t>
  </si>
  <si>
    <t>Kontaktperson vedr. budget, takster og takstsammenligning</t>
  </si>
  <si>
    <t>Navn</t>
  </si>
  <si>
    <t>E-mail</t>
  </si>
  <si>
    <t>Telefon</t>
  </si>
  <si>
    <t>Ydelse/takstnr.</t>
  </si>
  <si>
    <t>Y1</t>
  </si>
  <si>
    <t>Ydelsesnavn/takstnavn</t>
  </si>
  <si>
    <t>Y2a</t>
  </si>
  <si>
    <t>Y2b</t>
  </si>
  <si>
    <t>Y2c</t>
  </si>
  <si>
    <t>Y2d</t>
  </si>
  <si>
    <t>Målgruppe eller område</t>
  </si>
  <si>
    <t>Y3</t>
  </si>
  <si>
    <t>Lovgrundlag</t>
  </si>
  <si>
    <t>Y4</t>
  </si>
  <si>
    <t>Ydelsestype</t>
  </si>
  <si>
    <t>Y5</t>
  </si>
  <si>
    <t>Pladsnormering/antal ydelser</t>
  </si>
  <si>
    <t>Y6b</t>
  </si>
  <si>
    <t>Tillægstakst=ja / selvstændig plads=nej</t>
  </si>
  <si>
    <t>Y6c</t>
  </si>
  <si>
    <t>Belægningsprocent</t>
  </si>
  <si>
    <t>Y7b</t>
  </si>
  <si>
    <t>Bemærkninger til belægningsprocenten, hvis den afviger fra gennemsnittet de sidste to år</t>
  </si>
  <si>
    <t>Y7c</t>
  </si>
  <si>
    <t>Antal måneder, taksten er beregnet udfra (11 eller 12)</t>
  </si>
  <si>
    <t>Y7d</t>
  </si>
  <si>
    <t>Takst pr. dag</t>
  </si>
  <si>
    <t>Y8b</t>
  </si>
  <si>
    <t>Y8c</t>
  </si>
  <si>
    <t>Hvis tillægstakst, hvilken takst skal den kombineres med</t>
  </si>
  <si>
    <t>Y8e</t>
  </si>
  <si>
    <t>Y9.8</t>
  </si>
  <si>
    <t>Kontrol</t>
  </si>
  <si>
    <t>Generelle bemærkninger til ydelsen / takstområdet</t>
  </si>
  <si>
    <t>Y10</t>
  </si>
  <si>
    <t>Klynge eller højt specialiseret</t>
  </si>
  <si>
    <t>Klynge versus høj specialiseret tilbud</t>
  </si>
  <si>
    <t>Y3b</t>
  </si>
  <si>
    <t xml:space="preserve">H) reguleringer </t>
  </si>
  <si>
    <t>Omkostningsgrundlaget for taksten</t>
  </si>
  <si>
    <t>Bemærkninger til takstudviklingen</t>
  </si>
  <si>
    <t>Y10b</t>
  </si>
  <si>
    <t>KL´s fremskrivningsprocent</t>
  </si>
  <si>
    <t xml:space="preserve">  </t>
  </si>
  <si>
    <t>Antal normerede pladser/ ydelser pr. 1/1 2022
Se vejledning</t>
  </si>
  <si>
    <t>Findes ydelsen i 2021 Ja/nej</t>
  </si>
  <si>
    <t>Hvis ydelsen findes i 2021:
Tilbudsnavn 2021+ Ydelsesnavn 2021
Vælges fra liste i indberetnings-systemet</t>
  </si>
  <si>
    <t>Hvis ydelsen findes i 2021:
Takst i 2021</t>
  </si>
  <si>
    <t>Budget 2022</t>
  </si>
  <si>
    <t>Budget 2022
til fordeling</t>
  </si>
  <si>
    <t>Svarer ydelsen til en aktuel ydelse i 2021</t>
  </si>
  <si>
    <t>Tilbud 2021 + ydelse 2021</t>
  </si>
  <si>
    <t>Taksten i 2021</t>
  </si>
  <si>
    <t>Afvigelse i procent fra taksten i 2021 med tillæg af KL's fremskrivningsprocent</t>
  </si>
  <si>
    <t>A3: Mindreforbrug/merforbrug, som er overført til driftsbudgettet fra 2021</t>
  </si>
  <si>
    <t>A6: Overførsel til næste budgetår. 2023</t>
  </si>
  <si>
    <t>A7: Indregnes i taksterne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</si>
</sst>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4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Trebuchet MS"/>
      <family val="2"/>
    </font>
    <font>
      <b/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Narrow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theme="0" tint="-4.9989318521683403E-2"/>
      <name val="Arial Narrow"/>
      <family val="2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0"/>
      <name val="Trebuchet MS"/>
      <family val="2"/>
    </font>
    <font>
      <u/>
      <sz val="11"/>
      <color theme="1"/>
      <name val="Calibri"/>
      <family val="2"/>
      <scheme val="minor"/>
    </font>
    <font>
      <i/>
      <sz val="10"/>
      <color theme="1"/>
      <name val="Trebuchet MS"/>
      <family val="2"/>
    </font>
    <font>
      <i/>
      <sz val="10"/>
      <name val="Trebuchet MS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7" fontId="3" fillId="0" borderId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419">
    <xf numFmtId="0" fontId="0" fillId="0" borderId="0" xfId="0"/>
    <xf numFmtId="0" fontId="4" fillId="0" borderId="0" xfId="0" applyFont="1" applyAlignment="1"/>
    <xf numFmtId="0" fontId="0" fillId="0" borderId="0" xfId="0" applyAlignment="1"/>
    <xf numFmtId="0" fontId="0" fillId="0" borderId="0" xfId="0" applyBorder="1"/>
    <xf numFmtId="3" fontId="0" fillId="2" borderId="1" xfId="0" applyNumberFormat="1" applyFill="1" applyBorder="1"/>
    <xf numFmtId="3" fontId="0" fillId="0" borderId="2" xfId="0" applyNumberFormat="1" applyBorder="1"/>
    <xf numFmtId="3" fontId="0" fillId="0" borderId="0" xfId="0" applyNumberFormat="1"/>
    <xf numFmtId="0" fontId="0" fillId="0" borderId="0" xfId="0" applyBorder="1" applyAlignment="1"/>
    <xf numFmtId="0" fontId="0" fillId="0" borderId="0" xfId="0" applyFill="1" applyBorder="1"/>
    <xf numFmtId="165" fontId="0" fillId="0" borderId="4" xfId="0" applyNumberFormat="1" applyBorder="1"/>
    <xf numFmtId="0" fontId="0" fillId="0" borderId="5" xfId="0" applyFill="1" applyBorder="1"/>
    <xf numFmtId="1" fontId="0" fillId="0" borderId="4" xfId="0" applyNumberFormat="1" applyBorder="1"/>
    <xf numFmtId="3" fontId="0" fillId="0" borderId="6" xfId="0" applyNumberFormat="1" applyBorder="1"/>
    <xf numFmtId="3" fontId="0" fillId="3" borderId="8" xfId="0" applyNumberFormat="1" applyFill="1" applyBorder="1"/>
    <xf numFmtId="3" fontId="0" fillId="3" borderId="4" xfId="0" applyNumberFormat="1" applyFill="1" applyBorder="1"/>
    <xf numFmtId="3" fontId="0" fillId="3" borderId="11" xfId="0" applyNumberFormat="1" applyFill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0" xfId="0" applyNumberFormat="1" applyFont="1" applyBorder="1"/>
    <xf numFmtId="0" fontId="0" fillId="2" borderId="15" xfId="0" applyFill="1" applyBorder="1"/>
    <xf numFmtId="0" fontId="0" fillId="0" borderId="16" xfId="0" quotePrefix="1" applyBorder="1" applyAlignment="1">
      <alignment horizontal="left"/>
    </xf>
    <xf numFmtId="0" fontId="0" fillId="0" borderId="16" xfId="0" applyFill="1" applyBorder="1" applyAlignment="1">
      <alignment wrapText="1"/>
    </xf>
    <xf numFmtId="0" fontId="0" fillId="0" borderId="16" xfId="0" quotePrefix="1" applyFill="1" applyBorder="1" applyAlignment="1">
      <alignment horizontal="left"/>
    </xf>
    <xf numFmtId="0" fontId="0" fillId="0" borderId="19" xfId="0" applyBorder="1"/>
    <xf numFmtId="0" fontId="0" fillId="4" borderId="20" xfId="0" applyFill="1" applyBorder="1"/>
    <xf numFmtId="0" fontId="0" fillId="4" borderId="5" xfId="0" applyFill="1" applyBorder="1"/>
    <xf numFmtId="0" fontId="11" fillId="0" borderId="0" xfId="0" applyFont="1"/>
    <xf numFmtId="0" fontId="0" fillId="4" borderId="21" xfId="0" applyFill="1" applyBorder="1"/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2" fillId="4" borderId="21" xfId="0" applyFont="1" applyFill="1" applyBorder="1"/>
    <xf numFmtId="0" fontId="0" fillId="4" borderId="24" xfId="0" applyFill="1" applyBorder="1"/>
    <xf numFmtId="165" fontId="0" fillId="2" borderId="4" xfId="0" applyNumberFormat="1" applyFill="1" applyBorder="1"/>
    <xf numFmtId="0" fontId="0" fillId="0" borderId="0" xfId="0" applyFill="1"/>
    <xf numFmtId="0" fontId="0" fillId="0" borderId="0" xfId="0" applyFill="1" applyBorder="1" applyAlignment="1"/>
    <xf numFmtId="0" fontId="6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5" fillId="4" borderId="21" xfId="0" applyFont="1" applyFill="1" applyBorder="1"/>
    <xf numFmtId="0" fontId="0" fillId="4" borderId="22" xfId="0" applyFill="1" applyBorder="1"/>
    <xf numFmtId="0" fontId="6" fillId="0" borderId="22" xfId="0" applyFont="1" applyBorder="1" applyAlignment="1">
      <alignment horizontal="center" vertical="center" wrapText="1"/>
    </xf>
    <xf numFmtId="0" fontId="0" fillId="4" borderId="23" xfId="0" applyFill="1" applyBorder="1"/>
    <xf numFmtId="0" fontId="0" fillId="0" borderId="5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27" xfId="0" applyBorder="1"/>
    <xf numFmtId="0" fontId="0" fillId="0" borderId="28" xfId="0" applyBorder="1"/>
    <xf numFmtId="0" fontId="0" fillId="0" borderId="13" xfId="0" applyBorder="1"/>
    <xf numFmtId="0" fontId="0" fillId="0" borderId="23" xfId="0" applyBorder="1"/>
    <xf numFmtId="0" fontId="0" fillId="0" borderId="29" xfId="0" applyBorder="1"/>
    <xf numFmtId="3" fontId="0" fillId="0" borderId="29" xfId="0" applyNumberFormat="1" applyBorder="1"/>
    <xf numFmtId="0" fontId="0" fillId="0" borderId="30" xfId="0" applyBorder="1"/>
    <xf numFmtId="0" fontId="0" fillId="0" borderId="4" xfId="0" applyBorder="1"/>
    <xf numFmtId="0" fontId="0" fillId="4" borderId="31" xfId="0" applyFill="1" applyBorder="1"/>
    <xf numFmtId="0" fontId="0" fillId="4" borderId="0" xfId="0" applyFill="1" applyBorder="1"/>
    <xf numFmtId="3" fontId="0" fillId="2" borderId="27" xfId="0" applyNumberFormat="1" applyFill="1" applyBorder="1"/>
    <xf numFmtId="0" fontId="0" fillId="4" borderId="15" xfId="0" applyFill="1" applyBorder="1"/>
    <xf numFmtId="0" fontId="0" fillId="0" borderId="32" xfId="0" applyBorder="1"/>
    <xf numFmtId="0" fontId="0" fillId="0" borderId="6" xfId="0" applyBorder="1"/>
    <xf numFmtId="0" fontId="0" fillId="0" borderId="33" xfId="0" applyBorder="1"/>
    <xf numFmtId="0" fontId="0" fillId="4" borderId="34" xfId="0" applyFill="1" applyBorder="1"/>
    <xf numFmtId="0" fontId="0" fillId="4" borderId="35" xfId="0" applyFill="1" applyBorder="1"/>
    <xf numFmtId="3" fontId="0" fillId="0" borderId="26" xfId="0" applyNumberFormat="1" applyBorder="1"/>
    <xf numFmtId="0" fontId="5" fillId="4" borderId="34" xfId="0" applyFont="1" applyFill="1" applyBorder="1"/>
    <xf numFmtId="0" fontId="0" fillId="0" borderId="36" xfId="0" applyBorder="1"/>
    <xf numFmtId="0" fontId="0" fillId="0" borderId="2" xfId="0" applyBorder="1"/>
    <xf numFmtId="0" fontId="0" fillId="0" borderId="9" xfId="0" applyBorder="1"/>
    <xf numFmtId="0" fontId="0" fillId="0" borderId="35" xfId="0" applyBorder="1"/>
    <xf numFmtId="0" fontId="0" fillId="0" borderId="14" xfId="0" applyBorder="1"/>
    <xf numFmtId="0" fontId="5" fillId="4" borderId="21" xfId="0" applyFont="1" applyFill="1" applyBorder="1" applyAlignment="1">
      <alignment wrapText="1"/>
    </xf>
    <xf numFmtId="0" fontId="0" fillId="4" borderId="27" xfId="0" applyFill="1" applyBorder="1"/>
    <xf numFmtId="0" fontId="0" fillId="4" borderId="28" xfId="0" applyFill="1" applyBorder="1"/>
    <xf numFmtId="0" fontId="0" fillId="4" borderId="25" xfId="0" applyFill="1" applyBorder="1"/>
    <xf numFmtId="0" fontId="0" fillId="2" borderId="37" xfId="0" applyFill="1" applyBorder="1"/>
    <xf numFmtId="0" fontId="0" fillId="2" borderId="13" xfId="0" applyFill="1" applyBorder="1"/>
    <xf numFmtId="165" fontId="0" fillId="0" borderId="33" xfId="0" applyNumberFormat="1" applyBorder="1" applyProtection="1"/>
    <xf numFmtId="3" fontId="0" fillId="2" borderId="22" xfId="0" applyNumberFormat="1" applyFill="1" applyBorder="1"/>
    <xf numFmtId="0" fontId="13" fillId="0" borderId="0" xfId="0" applyFont="1"/>
    <xf numFmtId="3" fontId="0" fillId="0" borderId="4" xfId="0" applyNumberFormat="1" applyBorder="1"/>
    <xf numFmtId="0" fontId="0" fillId="2" borderId="25" xfId="0" applyFill="1" applyBorder="1" applyAlignment="1"/>
    <xf numFmtId="0" fontId="0" fillId="4" borderId="39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39" xfId="0" applyFill="1" applyBorder="1"/>
    <xf numFmtId="0" fontId="5" fillId="4" borderId="22" xfId="0" applyFont="1" applyFill="1" applyBorder="1"/>
    <xf numFmtId="0" fontId="0" fillId="4" borderId="39" xfId="0" applyFill="1" applyBorder="1" applyAlignment="1">
      <alignment horizontal="center"/>
    </xf>
    <xf numFmtId="165" fontId="0" fillId="4" borderId="39" xfId="0" applyNumberFormat="1" applyFill="1" applyBorder="1" applyAlignment="1">
      <alignment horizontal="center"/>
    </xf>
    <xf numFmtId="10" fontId="0" fillId="4" borderId="39" xfId="0" applyNumberFormat="1" applyFill="1" applyBorder="1"/>
    <xf numFmtId="10" fontId="0" fillId="4" borderId="22" xfId="0" applyNumberFormat="1" applyFill="1" applyBorder="1"/>
    <xf numFmtId="0" fontId="5" fillId="0" borderId="40" xfId="0" applyFont="1" applyBorder="1" applyAlignment="1">
      <alignment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0" fillId="2" borderId="43" xfId="0" applyNumberFormat="1" applyFill="1" applyBorder="1"/>
    <xf numFmtId="37" fontId="7" fillId="0" borderId="44" xfId="1" applyFont="1" applyFill="1" applyBorder="1"/>
    <xf numFmtId="37" fontId="8" fillId="0" borderId="26" xfId="1" applyFont="1" applyFill="1" applyBorder="1"/>
    <xf numFmtId="0" fontId="0" fillId="0" borderId="21" xfId="0" applyBorder="1"/>
    <xf numFmtId="3" fontId="0" fillId="0" borderId="8" xfId="0" applyNumberFormat="1" applyBorder="1"/>
    <xf numFmtId="3" fontId="0" fillId="0" borderId="11" xfId="0" applyNumberFormat="1" applyBorder="1"/>
    <xf numFmtId="3" fontId="0" fillId="2" borderId="48" xfId="0" applyNumberFormat="1" applyFill="1" applyBorder="1"/>
    <xf numFmtId="3" fontId="0" fillId="2" borderId="30" xfId="0" applyNumberFormat="1" applyFill="1" applyBorder="1"/>
    <xf numFmtId="3" fontId="0" fillId="0" borderId="49" xfId="0" applyNumberFormat="1" applyBorder="1"/>
    <xf numFmtId="3" fontId="0" fillId="0" borderId="37" xfId="0" applyNumberFormat="1" applyBorder="1"/>
    <xf numFmtId="0" fontId="0" fillId="4" borderId="53" xfId="0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vertical="center" wrapText="1"/>
    </xf>
    <xf numFmtId="3" fontId="0" fillId="0" borderId="14" xfId="0" applyNumberFormat="1" applyBorder="1"/>
    <xf numFmtId="3" fontId="0" fillId="2" borderId="39" xfId="0" applyNumberFormat="1" applyFill="1" applyBorder="1" applyAlignment="1">
      <alignment horizontal="center"/>
    </xf>
    <xf numFmtId="0" fontId="6" fillId="4" borderId="20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center" vertical="center" wrapText="1"/>
    </xf>
    <xf numFmtId="49" fontId="0" fillId="2" borderId="39" xfId="0" applyNumberFormat="1" applyFill="1" applyBorder="1" applyAlignment="1">
      <alignment horizontal="center" wrapText="1"/>
    </xf>
    <xf numFmtId="49" fontId="0" fillId="4" borderId="22" xfId="0" applyNumberFormat="1" applyFill="1" applyBorder="1" applyAlignment="1">
      <alignment wrapText="1"/>
    </xf>
    <xf numFmtId="0" fontId="0" fillId="2" borderId="39" xfId="0" applyFill="1" applyBorder="1" applyAlignment="1">
      <alignment horizontal="right"/>
    </xf>
    <xf numFmtId="165" fontId="0" fillId="2" borderId="39" xfId="0" applyNumberFormat="1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165" fontId="0" fillId="4" borderId="22" xfId="0" applyNumberFormat="1" applyFill="1" applyBorder="1" applyAlignment="1">
      <alignment horizontal="right"/>
    </xf>
    <xf numFmtId="3" fontId="0" fillId="2" borderId="39" xfId="0" applyNumberFormat="1" applyFill="1" applyBorder="1" applyAlignment="1">
      <alignment horizontal="right"/>
    </xf>
    <xf numFmtId="3" fontId="0" fillId="4" borderId="22" xfId="0" applyNumberFormat="1" applyFill="1" applyBorder="1" applyAlignment="1">
      <alignment horizontal="right"/>
    </xf>
    <xf numFmtId="0" fontId="0" fillId="0" borderId="17" xfId="0" applyFill="1" applyBorder="1" applyAlignment="1">
      <alignment wrapText="1"/>
    </xf>
    <xf numFmtId="3" fontId="0" fillId="4" borderId="21" xfId="0" applyNumberFormat="1" applyFill="1" applyBorder="1" applyAlignment="1">
      <alignment wrapText="1"/>
    </xf>
    <xf numFmtId="3" fontId="0" fillId="4" borderId="24" xfId="0" applyNumberFormat="1" applyFill="1" applyBorder="1" applyAlignment="1">
      <alignment wrapText="1"/>
    </xf>
    <xf numFmtId="3" fontId="0" fillId="0" borderId="21" xfId="0" applyNumberFormat="1" applyBorder="1"/>
    <xf numFmtId="3" fontId="0" fillId="0" borderId="24" xfId="0" applyNumberFormat="1" applyBorder="1"/>
    <xf numFmtId="1" fontId="0" fillId="2" borderId="4" xfId="0" applyNumberFormat="1" applyFill="1" applyBorder="1"/>
    <xf numFmtId="3" fontId="0" fillId="0" borderId="46" xfId="0" applyNumberFormat="1" applyBorder="1"/>
    <xf numFmtId="3" fontId="0" fillId="0" borderId="48" xfId="0" applyNumberFormat="1" applyBorder="1"/>
    <xf numFmtId="3" fontId="0" fillId="0" borderId="30" xfId="0" applyNumberFormat="1" applyBorder="1"/>
    <xf numFmtId="0" fontId="0" fillId="0" borderId="40" xfId="0" applyBorder="1"/>
    <xf numFmtId="3" fontId="0" fillId="0" borderId="44" xfId="0" applyNumberFormat="1" applyBorder="1"/>
    <xf numFmtId="0" fontId="0" fillId="0" borderId="34" xfId="0" applyFill="1" applyBorder="1"/>
    <xf numFmtId="0" fontId="19" fillId="0" borderId="5" xfId="0" applyFont="1" applyFill="1" applyBorder="1"/>
    <xf numFmtId="0" fontId="19" fillId="0" borderId="27" xfId="0" applyFont="1" applyFill="1" applyBorder="1"/>
    <xf numFmtId="0" fontId="19" fillId="0" borderId="21" xfId="0" applyFont="1" applyFill="1" applyBorder="1"/>
    <xf numFmtId="37" fontId="19" fillId="0" borderId="5" xfId="0" applyNumberFormat="1" applyFont="1" applyFill="1" applyBorder="1"/>
    <xf numFmtId="0" fontId="5" fillId="0" borderId="21" xfId="0" applyFont="1" applyFill="1" applyBorder="1"/>
    <xf numFmtId="0" fontId="2" fillId="4" borderId="24" xfId="0" applyFont="1" applyFill="1" applyBorder="1" applyAlignment="1">
      <alignment horizontal="center"/>
    </xf>
    <xf numFmtId="0" fontId="0" fillId="0" borderId="34" xfId="0" applyBorder="1"/>
    <xf numFmtId="0" fontId="0" fillId="0" borderId="15" xfId="0" applyBorder="1"/>
    <xf numFmtId="0" fontId="0" fillId="0" borderId="37" xfId="0" applyBorder="1"/>
    <xf numFmtId="0" fontId="0" fillId="0" borderId="5" xfId="0" applyBorder="1" applyAlignment="1">
      <alignment wrapText="1"/>
    </xf>
    <xf numFmtId="0" fontId="2" fillId="4" borderId="21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3" fontId="0" fillId="2" borderId="55" xfId="0" applyNumberFormat="1" applyFill="1" applyBorder="1"/>
    <xf numFmtId="3" fontId="0" fillId="2" borderId="44" xfId="0" applyNumberFormat="1" applyFill="1" applyBorder="1"/>
    <xf numFmtId="3" fontId="0" fillId="2" borderId="33" xfId="0" applyNumberFormat="1" applyFill="1" applyBorder="1"/>
    <xf numFmtId="0" fontId="0" fillId="0" borderId="14" xfId="0" applyFill="1" applyBorder="1"/>
    <xf numFmtId="3" fontId="0" fillId="0" borderId="58" xfId="0" applyNumberFormat="1" applyFill="1" applyBorder="1"/>
    <xf numFmtId="3" fontId="0" fillId="0" borderId="44" xfId="0" applyNumberFormat="1" applyFill="1" applyBorder="1"/>
    <xf numFmtId="3" fontId="0" fillId="0" borderId="55" xfId="0" applyNumberFormat="1" applyBorder="1"/>
    <xf numFmtId="3" fontId="0" fillId="0" borderId="58" xfId="0" applyNumberFormat="1" applyBorder="1"/>
    <xf numFmtId="0" fontId="5" fillId="4" borderId="21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165" fontId="0" fillId="0" borderId="0" xfId="0" applyNumberFormat="1"/>
    <xf numFmtId="0" fontId="0" fillId="0" borderId="44" xfId="0" applyBorder="1"/>
    <xf numFmtId="0" fontId="0" fillId="0" borderId="46" xfId="0" applyBorder="1"/>
    <xf numFmtId="0" fontId="5" fillId="0" borderId="28" xfId="0" applyFont="1" applyBorder="1"/>
    <xf numFmtId="0" fontId="2" fillId="4" borderId="23" xfId="0" applyFont="1" applyFill="1" applyBorder="1" applyAlignment="1">
      <alignment horizontal="left"/>
    </xf>
    <xf numFmtId="10" fontId="0" fillId="2" borderId="4" xfId="0" applyNumberFormat="1" applyFill="1" applyBorder="1"/>
    <xf numFmtId="0" fontId="1" fillId="0" borderId="19" xfId="0" applyFont="1" applyBorder="1" applyAlignment="1">
      <alignment wrapText="1"/>
    </xf>
    <xf numFmtId="0" fontId="1" fillId="0" borderId="0" xfId="0" applyFont="1"/>
    <xf numFmtId="0" fontId="6" fillId="4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7" fontId="7" fillId="0" borderId="0" xfId="1" applyFont="1" applyFill="1" applyBorder="1"/>
    <xf numFmtId="37" fontId="8" fillId="0" borderId="0" xfId="1" applyFont="1" applyFill="1" applyBorder="1"/>
    <xf numFmtId="0" fontId="21" fillId="0" borderId="50" xfId="0" applyFont="1" applyBorder="1"/>
    <xf numFmtId="0" fontId="21" fillId="0" borderId="51" xfId="0" applyFont="1" applyBorder="1"/>
    <xf numFmtId="0" fontId="22" fillId="0" borderId="51" xfId="0" applyFont="1" applyBorder="1"/>
    <xf numFmtId="0" fontId="21" fillId="0" borderId="8" xfId="0" applyFont="1" applyBorder="1"/>
    <xf numFmtId="0" fontId="21" fillId="0" borderId="4" xfId="0" applyFont="1" applyBorder="1" applyAlignment="1">
      <alignment wrapText="1"/>
    </xf>
    <xf numFmtId="0" fontId="0" fillId="0" borderId="41" xfId="0" applyBorder="1" applyAlignment="1">
      <alignment vertical="center" wrapText="1"/>
    </xf>
    <xf numFmtId="37" fontId="24" fillId="0" borderId="14" xfId="1" applyFont="1" applyBorder="1"/>
    <xf numFmtId="0" fontId="1" fillId="2" borderId="39" xfId="0" applyFont="1" applyFill="1" applyBorder="1" applyAlignment="1">
      <alignment horizontal="left"/>
    </xf>
    <xf numFmtId="3" fontId="0" fillId="0" borderId="0" xfId="0" applyNumberFormat="1" applyFill="1" applyBorder="1"/>
    <xf numFmtId="0" fontId="21" fillId="0" borderId="38" xfId="0" applyFont="1" applyBorder="1" applyAlignment="1">
      <alignment wrapText="1"/>
    </xf>
    <xf numFmtId="0" fontId="21" fillId="0" borderId="39" xfId="0" applyFont="1" applyBorder="1"/>
    <xf numFmtId="0" fontId="22" fillId="0" borderId="39" xfId="0" applyFont="1" applyBorder="1"/>
    <xf numFmtId="0" fontId="21" fillId="0" borderId="45" xfId="0" applyFont="1" applyBorder="1"/>
    <xf numFmtId="0" fontId="21" fillId="0" borderId="38" xfId="0" applyFont="1" applyBorder="1"/>
    <xf numFmtId="9" fontId="0" fillId="2" borderId="39" xfId="2" applyFont="1" applyFill="1" applyBorder="1" applyAlignment="1">
      <alignment horizontal="right"/>
    </xf>
    <xf numFmtId="166" fontId="21" fillId="0" borderId="38" xfId="3" applyNumberFormat="1" applyFont="1" applyBorder="1" applyAlignment="1">
      <alignment wrapText="1"/>
    </xf>
    <xf numFmtId="166" fontId="21" fillId="0" borderId="39" xfId="3" applyNumberFormat="1" applyFont="1" applyBorder="1"/>
    <xf numFmtId="166" fontId="22" fillId="0" borderId="39" xfId="3" applyNumberFormat="1" applyFont="1" applyBorder="1"/>
    <xf numFmtId="166" fontId="21" fillId="0" borderId="45" xfId="3" applyNumberFormat="1" applyFont="1" applyBorder="1"/>
    <xf numFmtId="166" fontId="21" fillId="0" borderId="38" xfId="3" applyNumberFormat="1" applyFont="1" applyBorder="1"/>
    <xf numFmtId="0" fontId="22" fillId="5" borderId="8" xfId="0" applyFont="1" applyFill="1" applyBorder="1"/>
    <xf numFmtId="0" fontId="22" fillId="5" borderId="4" xfId="0" applyFont="1" applyFill="1" applyBorder="1"/>
    <xf numFmtId="0" fontId="21" fillId="5" borderId="4" xfId="0" applyFont="1" applyFill="1" applyBorder="1"/>
    <xf numFmtId="3" fontId="0" fillId="5" borderId="8" xfId="0" applyNumberFormat="1" applyFill="1" applyBorder="1"/>
    <xf numFmtId="3" fontId="0" fillId="5" borderId="4" xfId="0" applyNumberFormat="1" applyFill="1" applyBorder="1"/>
    <xf numFmtId="3" fontId="0" fillId="6" borderId="4" xfId="0" applyNumberFormat="1" applyFill="1" applyBorder="1"/>
    <xf numFmtId="0" fontId="21" fillId="6" borderId="8" xfId="0" applyFont="1" applyFill="1" applyBorder="1"/>
    <xf numFmtId="0" fontId="21" fillId="6" borderId="4" xfId="0" applyFont="1" applyFill="1" applyBorder="1" applyAlignment="1">
      <alignment wrapText="1"/>
    </xf>
    <xf numFmtId="37" fontId="24" fillId="6" borderId="14" xfId="1" applyFont="1" applyFill="1" applyBorder="1"/>
    <xf numFmtId="37" fontId="24" fillId="5" borderId="14" xfId="1" applyFont="1" applyFill="1" applyBorder="1"/>
    <xf numFmtId="0" fontId="21" fillId="0" borderId="7" xfId="0" applyFont="1" applyBorder="1"/>
    <xf numFmtId="0" fontId="21" fillId="0" borderId="3" xfId="0" applyFont="1" applyBorder="1" applyAlignment="1">
      <alignment wrapText="1"/>
    </xf>
    <xf numFmtId="0" fontId="21" fillId="0" borderId="3" xfId="0" applyFont="1" applyBorder="1"/>
    <xf numFmtId="37" fontId="22" fillId="0" borderId="10" xfId="1" applyFont="1" applyBorder="1"/>
    <xf numFmtId="0" fontId="22" fillId="0" borderId="7" xfId="0" applyFont="1" applyBorder="1"/>
    <xf numFmtId="0" fontId="22" fillId="0" borderId="3" xfId="0" applyFont="1" applyBorder="1"/>
    <xf numFmtId="0" fontId="21" fillId="0" borderId="10" xfId="0" applyFont="1" applyBorder="1"/>
    <xf numFmtId="0" fontId="21" fillId="0" borderId="7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37" fontId="22" fillId="0" borderId="45" xfId="1" applyFont="1" applyBorder="1"/>
    <xf numFmtId="0" fontId="22" fillId="0" borderId="38" xfId="0" applyFont="1" applyBorder="1"/>
    <xf numFmtId="37" fontId="24" fillId="0" borderId="47" xfId="1" applyFont="1" applyBorder="1"/>
    <xf numFmtId="0" fontId="22" fillId="5" borderId="56" xfId="0" applyFont="1" applyFill="1" applyBorder="1"/>
    <xf numFmtId="0" fontId="22" fillId="5" borderId="52" xfId="0" applyFont="1" applyFill="1" applyBorder="1"/>
    <xf numFmtId="0" fontId="21" fillId="5" borderId="52" xfId="0" applyFont="1" applyFill="1" applyBorder="1"/>
    <xf numFmtId="0" fontId="21" fillId="0" borderId="56" xfId="0" applyFont="1" applyBorder="1"/>
    <xf numFmtId="0" fontId="21" fillId="0" borderId="52" xfId="0" applyFont="1" applyBorder="1" applyAlignment="1">
      <alignment wrapText="1"/>
    </xf>
    <xf numFmtId="0" fontId="21" fillId="0" borderId="59" xfId="0" applyFont="1" applyBorder="1"/>
    <xf numFmtId="0" fontId="21" fillId="0" borderId="56" xfId="0" applyFont="1" applyBorder="1" applyAlignment="1">
      <alignment wrapText="1"/>
    </xf>
    <xf numFmtId="37" fontId="24" fillId="0" borderId="22" xfId="1" applyFont="1" applyBorder="1"/>
    <xf numFmtId="166" fontId="21" fillId="0" borderId="39" xfId="3" applyNumberFormat="1" applyFont="1" applyBorder="1" applyAlignment="1">
      <alignment wrapText="1"/>
    </xf>
    <xf numFmtId="166" fontId="22" fillId="0" borderId="45" xfId="3" applyNumberFormat="1" applyFont="1" applyBorder="1"/>
    <xf numFmtId="166" fontId="22" fillId="0" borderId="38" xfId="3" applyNumberFormat="1" applyFont="1" applyBorder="1"/>
    <xf numFmtId="0" fontId="0" fillId="0" borderId="54" xfId="0" applyBorder="1" applyAlignment="1">
      <alignment vertical="center" wrapText="1"/>
    </xf>
    <xf numFmtId="37" fontId="24" fillId="0" borderId="61" xfId="1" applyFont="1" applyBorder="1"/>
    <xf numFmtId="37" fontId="24" fillId="0" borderId="25" xfId="1" applyFont="1" applyBorder="1"/>
    <xf numFmtId="37" fontId="24" fillId="5" borderId="15" xfId="1" applyFont="1" applyFill="1" applyBorder="1"/>
    <xf numFmtId="37" fontId="24" fillId="6" borderId="55" xfId="1" applyFont="1" applyFill="1" applyBorder="1"/>
    <xf numFmtId="166" fontId="21" fillId="0" borderId="25" xfId="3" applyNumberFormat="1" applyFont="1" applyBorder="1" applyAlignment="1">
      <alignment wrapText="1"/>
    </xf>
    <xf numFmtId="0" fontId="5" fillId="0" borderId="41" xfId="0" applyFont="1" applyBorder="1" applyAlignment="1">
      <alignment wrapText="1"/>
    </xf>
    <xf numFmtId="37" fontId="7" fillId="0" borderId="47" xfId="1" applyFont="1" applyFill="1" applyBorder="1"/>
    <xf numFmtId="37" fontId="7" fillId="0" borderId="22" xfId="1" applyFont="1" applyFill="1" applyBorder="1"/>
    <xf numFmtId="166" fontId="7" fillId="0" borderId="24" xfId="3" applyNumberFormat="1" applyFont="1" applyFill="1" applyBorder="1"/>
    <xf numFmtId="166" fontId="7" fillId="0" borderId="14" xfId="3" applyNumberFormat="1" applyFont="1" applyFill="1" applyBorder="1"/>
    <xf numFmtId="166" fontId="7" fillId="0" borderId="47" xfId="3" applyNumberFormat="1" applyFont="1" applyFill="1" applyBorder="1"/>
    <xf numFmtId="166" fontId="27" fillId="0" borderId="22" xfId="3" applyNumberFormat="1" applyFont="1" applyBorder="1"/>
    <xf numFmtId="166" fontId="21" fillId="0" borderId="50" xfId="3" applyNumberFormat="1" applyFont="1" applyBorder="1" applyAlignment="1">
      <alignment wrapText="1"/>
    </xf>
    <xf numFmtId="166" fontId="21" fillId="0" borderId="51" xfId="3" applyNumberFormat="1" applyFont="1" applyBorder="1"/>
    <xf numFmtId="166" fontId="22" fillId="0" borderId="51" xfId="3" applyNumberFormat="1" applyFont="1" applyBorder="1"/>
    <xf numFmtId="166" fontId="21" fillId="0" borderId="50" xfId="3" applyNumberFormat="1" applyFont="1" applyBorder="1"/>
    <xf numFmtId="166" fontId="21" fillId="0" borderId="7" xfId="3" applyNumberFormat="1" applyFont="1" applyBorder="1"/>
    <xf numFmtId="166" fontId="21" fillId="0" borderId="3" xfId="3" applyNumberFormat="1" applyFont="1" applyBorder="1" applyAlignment="1">
      <alignment wrapText="1"/>
    </xf>
    <xf numFmtId="166" fontId="21" fillId="0" borderId="3" xfId="3" applyNumberFormat="1" applyFont="1" applyBorder="1"/>
    <xf numFmtId="166" fontId="22" fillId="0" borderId="10" xfId="3" applyNumberFormat="1" applyFont="1" applyBorder="1"/>
    <xf numFmtId="166" fontId="22" fillId="0" borderId="7" xfId="3" applyNumberFormat="1" applyFont="1" applyBorder="1"/>
    <xf numFmtId="166" fontId="22" fillId="0" borderId="3" xfId="3" applyNumberFormat="1" applyFont="1" applyBorder="1"/>
    <xf numFmtId="166" fontId="21" fillId="0" borderId="10" xfId="3" applyNumberFormat="1" applyFont="1" applyBorder="1"/>
    <xf numFmtId="166" fontId="21" fillId="0" borderId="7" xfId="3" applyNumberFormat="1" applyFont="1" applyBorder="1" applyAlignment="1">
      <alignment wrapText="1"/>
    </xf>
    <xf numFmtId="166" fontId="21" fillId="0" borderId="31" xfId="3" applyNumberFormat="1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166" fontId="21" fillId="0" borderId="16" xfId="3" applyNumberFormat="1" applyFont="1" applyBorder="1"/>
    <xf numFmtId="3" fontId="0" fillId="3" borderId="39" xfId="0" applyNumberFormat="1" applyFill="1" applyBorder="1"/>
    <xf numFmtId="3" fontId="0" fillId="7" borderId="8" xfId="0" applyNumberFormat="1" applyFill="1" applyBorder="1"/>
    <xf numFmtId="0" fontId="28" fillId="0" borderId="0" xfId="0" applyFont="1" applyProtection="1"/>
    <xf numFmtId="0" fontId="28" fillId="0" borderId="0" xfId="0" applyFont="1"/>
    <xf numFmtId="0" fontId="29" fillId="0" borderId="0" xfId="0" applyFont="1" applyProtection="1"/>
    <xf numFmtId="10" fontId="0" fillId="0" borderId="0" xfId="0" applyNumberFormat="1"/>
    <xf numFmtId="166" fontId="22" fillId="5" borderId="38" xfId="3" applyNumberFormat="1" applyFont="1" applyFill="1" applyBorder="1"/>
    <xf numFmtId="166" fontId="22" fillId="5" borderId="39" xfId="3" applyNumberFormat="1" applyFont="1" applyFill="1" applyBorder="1"/>
    <xf numFmtId="166" fontId="21" fillId="5" borderId="39" xfId="3" applyNumberFormat="1" applyFont="1" applyFill="1" applyBorder="1"/>
    <xf numFmtId="166" fontId="24" fillId="0" borderId="22" xfId="3" applyNumberFormat="1" applyFont="1" applyBorder="1"/>
    <xf numFmtId="3" fontId="1" fillId="0" borderId="0" xfId="0" applyNumberFormat="1" applyFont="1"/>
    <xf numFmtId="166" fontId="0" fillId="0" borderId="0" xfId="0" applyNumberFormat="1"/>
    <xf numFmtId="166" fontId="22" fillId="0" borderId="5" xfId="3" applyNumberFormat="1" applyFont="1" applyFill="1" applyBorder="1"/>
    <xf numFmtId="166" fontId="21" fillId="0" borderId="5" xfId="3" applyNumberFormat="1" applyFont="1" applyFill="1" applyBorder="1"/>
    <xf numFmtId="166" fontId="21" fillId="0" borderId="0" xfId="3" applyNumberFormat="1" applyFont="1" applyFill="1" applyBorder="1"/>
    <xf numFmtId="166" fontId="22" fillId="0" borderId="0" xfId="3" applyNumberFormat="1" applyFont="1" applyFill="1" applyBorder="1"/>
    <xf numFmtId="166" fontId="30" fillId="0" borderId="0" xfId="3" applyNumberFormat="1" applyFont="1" applyBorder="1"/>
    <xf numFmtId="166" fontId="7" fillId="0" borderId="22" xfId="3" applyNumberFormat="1" applyFont="1" applyFill="1" applyBorder="1"/>
    <xf numFmtId="3" fontId="21" fillId="0" borderId="38" xfId="0" applyNumberFormat="1" applyFont="1" applyBorder="1"/>
    <xf numFmtId="3" fontId="21" fillId="0" borderId="39" xfId="0" applyNumberFormat="1" applyFont="1" applyBorder="1" applyAlignment="1">
      <alignment wrapText="1"/>
    </xf>
    <xf numFmtId="10" fontId="1" fillId="2" borderId="39" xfId="0" applyNumberFormat="1" applyFont="1" applyFill="1" applyBorder="1"/>
    <xf numFmtId="0" fontId="31" fillId="0" borderId="0" xfId="0" applyFont="1"/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horizontal="left"/>
    </xf>
    <xf numFmtId="0" fontId="35" fillId="0" borderId="0" xfId="0" applyFont="1"/>
    <xf numFmtId="0" fontId="23" fillId="0" borderId="0" xfId="0" applyFont="1"/>
    <xf numFmtId="165" fontId="29" fillId="0" borderId="0" xfId="2" applyNumberFormat="1" applyFont="1"/>
    <xf numFmtId="0" fontId="36" fillId="0" borderId="0" xfId="0" applyFont="1"/>
    <xf numFmtId="165" fontId="37" fillId="0" borderId="0" xfId="2" applyNumberFormat="1" applyFont="1"/>
    <xf numFmtId="0" fontId="38" fillId="0" borderId="0" xfId="0" applyFont="1"/>
    <xf numFmtId="3" fontId="1" fillId="2" borderId="48" xfId="0" quotePrefix="1" applyNumberFormat="1" applyFont="1" applyFill="1" applyBorder="1"/>
    <xf numFmtId="3" fontId="22" fillId="0" borderId="8" xfId="3" applyNumberFormat="1" applyFont="1" applyBorder="1"/>
    <xf numFmtId="3" fontId="22" fillId="0" borderId="4" xfId="3" applyNumberFormat="1" applyFont="1" applyBorder="1"/>
    <xf numFmtId="3" fontId="21" fillId="0" borderId="4" xfId="3" applyNumberFormat="1" applyFont="1" applyBorder="1"/>
    <xf numFmtId="3" fontId="21" fillId="0" borderId="8" xfId="0" applyNumberFormat="1" applyFont="1" applyBorder="1"/>
    <xf numFmtId="3" fontId="21" fillId="0" borderId="4" xfId="0" applyNumberFormat="1" applyFont="1" applyBorder="1" applyAlignment="1">
      <alignment wrapText="1"/>
    </xf>
    <xf numFmtId="3" fontId="21" fillId="0" borderId="8" xfId="0" applyNumberFormat="1" applyFont="1" applyBorder="1" applyAlignment="1">
      <alignment wrapText="1"/>
    </xf>
    <xf numFmtId="3" fontId="21" fillId="0" borderId="11" xfId="0" applyNumberFormat="1" applyFont="1" applyBorder="1"/>
    <xf numFmtId="3" fontId="24" fillId="0" borderId="14" xfId="1" applyNumberFormat="1" applyFont="1" applyBorder="1"/>
    <xf numFmtId="3" fontId="0" fillId="2" borderId="58" xfId="0" applyNumberFormat="1" applyFill="1" applyBorder="1"/>
    <xf numFmtId="0" fontId="0" fillId="2" borderId="22" xfId="0" applyFill="1" applyBorder="1" applyAlignment="1"/>
    <xf numFmtId="0" fontId="0" fillId="0" borderId="41" xfId="0" applyBorder="1"/>
    <xf numFmtId="0" fontId="0" fillId="0" borderId="18" xfId="0" applyFill="1" applyBorder="1"/>
    <xf numFmtId="1" fontId="0" fillId="0" borderId="11" xfId="2" applyNumberFormat="1" applyFont="1" applyFill="1" applyBorder="1"/>
    <xf numFmtId="0" fontId="1" fillId="0" borderId="0" xfId="0" quotePrefix="1" applyFont="1"/>
    <xf numFmtId="0" fontId="9" fillId="4" borderId="21" xfId="0" applyFont="1" applyFill="1" applyBorder="1"/>
    <xf numFmtId="1" fontId="39" fillId="4" borderId="24" xfId="0" applyNumberFormat="1" applyFont="1" applyFill="1" applyBorder="1"/>
    <xf numFmtId="0" fontId="4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41" xfId="0" applyFont="1" applyBorder="1" applyAlignment="1">
      <alignment horizontal="left"/>
    </xf>
    <xf numFmtId="0" fontId="41" fillId="0" borderId="24" xfId="0" applyFont="1" applyBorder="1"/>
    <xf numFmtId="0" fontId="9" fillId="0" borderId="49" xfId="0" applyFont="1" applyBorder="1" applyAlignment="1">
      <alignment horizontal="left"/>
    </xf>
    <xf numFmtId="0" fontId="41" fillId="0" borderId="13" xfId="0" applyFont="1" applyBorder="1"/>
    <xf numFmtId="0" fontId="1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0" fontId="5" fillId="0" borderId="48" xfId="0" applyFont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5" fillId="0" borderId="30" xfId="0" applyFont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5" fillId="0" borderId="49" xfId="0" applyFont="1" applyBorder="1" applyAlignment="1">
      <alignment wrapText="1"/>
    </xf>
    <xf numFmtId="0" fontId="1" fillId="2" borderId="1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54" xfId="0" applyFont="1" applyBorder="1"/>
    <xf numFmtId="3" fontId="1" fillId="0" borderId="55" xfId="0" applyNumberFormat="1" applyFont="1" applyBorder="1" applyAlignment="1">
      <alignment horizontal="right"/>
    </xf>
    <xf numFmtId="0" fontId="40" fillId="0" borderId="25" xfId="0" applyFont="1" applyBorder="1"/>
    <xf numFmtId="0" fontId="5" fillId="0" borderId="48" xfId="0" applyFont="1" applyBorder="1"/>
    <xf numFmtId="3" fontId="1" fillId="0" borderId="8" xfId="0" applyNumberFormat="1" applyFont="1" applyBorder="1" applyAlignment="1">
      <alignment horizontal="right"/>
    </xf>
    <xf numFmtId="0" fontId="5" fillId="0" borderId="30" xfId="0" applyFont="1" applyBorder="1"/>
    <xf numFmtId="3" fontId="1" fillId="0" borderId="4" xfId="0" applyNumberFormat="1" applyFont="1" applyBorder="1" applyAlignment="1">
      <alignment horizontal="right"/>
    </xf>
    <xf numFmtId="0" fontId="40" fillId="0" borderId="20" xfId="0" applyFont="1" applyBorder="1"/>
    <xf numFmtId="0" fontId="5" fillId="0" borderId="49" xfId="0" applyFont="1" applyBorder="1"/>
    <xf numFmtId="0" fontId="40" fillId="0" borderId="26" xfId="0" applyFont="1" applyBorder="1"/>
    <xf numFmtId="0" fontId="5" fillId="0" borderId="32" xfId="0" applyFont="1" applyBorder="1"/>
    <xf numFmtId="0" fontId="5" fillId="0" borderId="36" xfId="0" applyFont="1" applyBorder="1"/>
    <xf numFmtId="4" fontId="1" fillId="0" borderId="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5" fillId="0" borderId="36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3" fontId="1" fillId="0" borderId="26" xfId="0" applyNumberFormat="1" applyFont="1" applyBorder="1" applyAlignment="1">
      <alignment horizontal="right"/>
    </xf>
    <xf numFmtId="0" fontId="40" fillId="0" borderId="37" xfId="0" applyFont="1" applyBorder="1"/>
    <xf numFmtId="0" fontId="5" fillId="0" borderId="63" xfId="0" applyFont="1" applyBorder="1"/>
    <xf numFmtId="3" fontId="1" fillId="0" borderId="38" xfId="0" applyNumberFormat="1" applyFont="1" applyBorder="1" applyAlignment="1">
      <alignment horizontal="right"/>
    </xf>
    <xf numFmtId="0" fontId="40" fillId="0" borderId="56" xfId="0" applyFont="1" applyBorder="1"/>
    <xf numFmtId="3" fontId="40" fillId="0" borderId="0" xfId="0" applyNumberFormat="1" applyFont="1"/>
    <xf numFmtId="0" fontId="5" fillId="0" borderId="16" xfId="0" applyFont="1" applyBorder="1" applyAlignment="1">
      <alignment wrapText="1"/>
    </xf>
    <xf numFmtId="165" fontId="1" fillId="0" borderId="39" xfId="0" applyNumberFormat="1" applyFont="1" applyBorder="1" applyAlignment="1">
      <alignment horizontal="right"/>
    </xf>
    <xf numFmtId="0" fontId="40" fillId="0" borderId="52" xfId="0" applyFont="1" applyBorder="1"/>
    <xf numFmtId="0" fontId="5" fillId="0" borderId="27" xfId="0" applyFont="1" applyBorder="1" applyAlignment="1">
      <alignment wrapText="1"/>
    </xf>
    <xf numFmtId="0" fontId="40" fillId="0" borderId="13" xfId="0" applyFont="1" applyBorder="1"/>
    <xf numFmtId="0" fontId="5" fillId="0" borderId="17" xfId="0" applyFont="1" applyBorder="1"/>
    <xf numFmtId="3" fontId="1" fillId="0" borderId="64" xfId="0" applyNumberFormat="1" applyFont="1" applyBorder="1"/>
    <xf numFmtId="0" fontId="5" fillId="0" borderId="21" xfId="0" applyFont="1" applyBorder="1"/>
    <xf numFmtId="3" fontId="5" fillId="0" borderId="24" xfId="0" applyNumberFormat="1" applyFont="1" applyBorder="1"/>
    <xf numFmtId="0" fontId="5" fillId="0" borderId="22" xfId="0" applyFont="1" applyBorder="1"/>
    <xf numFmtId="0" fontId="1" fillId="0" borderId="56" xfId="0" applyFont="1" applyBorder="1"/>
    <xf numFmtId="0" fontId="42" fillId="0" borderId="31" xfId="0" applyFont="1" applyBorder="1" applyAlignment="1">
      <alignment wrapText="1"/>
    </xf>
    <xf numFmtId="3" fontId="40" fillId="0" borderId="31" xfId="0" applyNumberFormat="1" applyFont="1" applyBorder="1"/>
    <xf numFmtId="0" fontId="40" fillId="0" borderId="0" xfId="0" applyFont="1" applyBorder="1"/>
    <xf numFmtId="49" fontId="1" fillId="0" borderId="33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49" fontId="1" fillId="2" borderId="39" xfId="0" applyNumberFormat="1" applyFont="1" applyFill="1" applyBorder="1" applyAlignment="1">
      <alignment horizontal="center" wrapText="1"/>
    </xf>
    <xf numFmtId="0" fontId="0" fillId="2" borderId="39" xfId="0" applyFill="1" applyBorder="1" applyAlignment="1">
      <alignment horizontal="center"/>
    </xf>
    <xf numFmtId="2" fontId="1" fillId="0" borderId="33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0" fontId="0" fillId="0" borderId="11" xfId="2" applyNumberFormat="1" applyFont="1" applyFill="1" applyBorder="1"/>
    <xf numFmtId="17" fontId="0" fillId="0" borderId="0" xfId="0" applyNumberFormat="1"/>
    <xf numFmtId="0" fontId="1" fillId="2" borderId="18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1" fillId="2" borderId="60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2" borderId="18" xfId="0" applyFont="1" applyFill="1" applyBorder="1" applyAlignment="1"/>
    <xf numFmtId="0" fontId="1" fillId="2" borderId="59" xfId="0" applyFont="1" applyFill="1" applyBorder="1" applyAlignment="1"/>
    <xf numFmtId="0" fontId="5" fillId="0" borderId="48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23" fillId="0" borderId="50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60" xfId="0" applyBorder="1" applyAlignment="1">
      <alignment vertical="top"/>
    </xf>
    <xf numFmtId="0" fontId="0" fillId="4" borderId="21" xfId="0" applyFill="1" applyBorder="1" applyAlignment="1"/>
    <xf numFmtId="0" fontId="0" fillId="4" borderId="23" xfId="0" applyFill="1" applyBorder="1" applyAlignment="1"/>
    <xf numFmtId="0" fontId="0" fillId="4" borderId="24" xfId="0" applyFill="1" applyBorder="1" applyAlignment="1"/>
    <xf numFmtId="0" fontId="19" fillId="0" borderId="0" xfId="0" applyFont="1" applyAlignment="1">
      <alignment wrapText="1"/>
    </xf>
    <xf numFmtId="0" fontId="6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3" fillId="0" borderId="31" xfId="0" applyFont="1" applyBorder="1" applyAlignment="1">
      <alignment vertical="top" wrapText="1"/>
    </xf>
    <xf numFmtId="0" fontId="0" fillId="0" borderId="0" xfId="0" applyAlignment="1"/>
    <xf numFmtId="0" fontId="23" fillId="0" borderId="0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4" borderId="21" xfId="0" applyFont="1" applyFill="1" applyBorder="1" applyAlignment="1"/>
    <xf numFmtId="0" fontId="5" fillId="4" borderId="23" xfId="0" applyFont="1" applyFill="1" applyBorder="1" applyAlignment="1"/>
    <xf numFmtId="0" fontId="5" fillId="4" borderId="24" xfId="0" applyFont="1" applyFill="1" applyBorder="1" applyAlignment="1"/>
    <xf numFmtId="0" fontId="1" fillId="4" borderId="21" xfId="0" applyFont="1" applyFill="1" applyBorder="1" applyAlignment="1"/>
    <xf numFmtId="0" fontId="0" fillId="0" borderId="24" xfId="0" applyBorder="1" applyAlignment="1"/>
    <xf numFmtId="0" fontId="1" fillId="4" borderId="21" xfId="0" applyFont="1" applyFill="1" applyBorder="1" applyAlignment="1">
      <alignment wrapText="1"/>
    </xf>
    <xf numFmtId="0" fontId="0" fillId="0" borderId="23" xfId="0" applyBorder="1" applyAlignment="1"/>
    <xf numFmtId="0" fontId="0" fillId="4" borderId="34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21" xfId="0" applyBorder="1" applyAlignment="1"/>
    <xf numFmtId="0" fontId="0" fillId="0" borderId="42" xfId="0" applyBorder="1" applyAlignment="1"/>
    <xf numFmtId="0" fontId="0" fillId="4" borderId="35" xfId="0" applyFill="1" applyBorder="1" applyAlignment="1">
      <alignment wrapText="1"/>
    </xf>
    <xf numFmtId="0" fontId="0" fillId="4" borderId="14" xfId="0" applyFill="1" applyBorder="1" applyAlignment="1"/>
    <xf numFmtId="0" fontId="2" fillId="4" borderId="21" xfId="0" applyFont="1" applyFill="1" applyBorder="1" applyAlignment="1">
      <alignment horizontal="right"/>
    </xf>
    <xf numFmtId="0" fontId="2" fillId="4" borderId="23" xfId="0" applyFont="1" applyFill="1" applyBorder="1" applyAlignment="1">
      <alignment horizontal="right"/>
    </xf>
    <xf numFmtId="0" fontId="0" fillId="0" borderId="19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5" xfId="0" applyBorder="1" applyAlignment="1">
      <alignment wrapText="1"/>
    </xf>
    <xf numFmtId="0" fontId="2" fillId="4" borderId="21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13" xfId="0" applyBorder="1" applyAlignment="1">
      <alignment wrapText="1"/>
    </xf>
    <xf numFmtId="0" fontId="2" fillId="4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Komma" xfId="3" builtinId="3"/>
    <cellStyle name="Normal" xfId="0" builtinId="0"/>
    <cellStyle name="Normal_Ark1" xfId="1" xr:uid="{00000000-0005-0000-0000-000002000000}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1"/>
  <sheetViews>
    <sheetView workbookViewId="0">
      <selection activeCell="A13" sqref="A13:A29"/>
    </sheetView>
  </sheetViews>
  <sheetFormatPr defaultRowHeight="12.75" x14ac:dyDescent="0.2"/>
  <cols>
    <col min="1" max="1" width="50.28515625" customWidth="1"/>
    <col min="2" max="2" width="21.85546875" customWidth="1"/>
    <col min="3" max="3" width="20.7109375" customWidth="1"/>
  </cols>
  <sheetData>
    <row r="1" spans="1:6" ht="18.75" thickBot="1" x14ac:dyDescent="0.3">
      <c r="A1" s="291" t="s">
        <v>161</v>
      </c>
      <c r="B1" s="292">
        <f>+'Beregningsskema tilbud med afd.'!B12</f>
        <v>2022</v>
      </c>
      <c r="C1" s="293"/>
      <c r="D1" s="293"/>
      <c r="E1" s="293"/>
      <c r="F1" s="293"/>
    </row>
    <row r="2" spans="1:6" ht="15.75" x14ac:dyDescent="0.25">
      <c r="A2" s="294"/>
      <c r="B2" s="293"/>
      <c r="C2" s="293"/>
      <c r="D2" s="293"/>
      <c r="E2" s="293"/>
      <c r="F2" s="293"/>
    </row>
    <row r="3" spans="1:6" ht="15.75" x14ac:dyDescent="0.25">
      <c r="A3" s="364" t="s">
        <v>162</v>
      </c>
      <c r="B3" s="364"/>
      <c r="C3" s="293"/>
      <c r="D3" s="293"/>
      <c r="E3" s="293"/>
      <c r="F3" s="293"/>
    </row>
    <row r="4" spans="1:6" ht="16.5" thickBot="1" x14ac:dyDescent="0.3">
      <c r="A4" s="295"/>
      <c r="B4" s="295"/>
      <c r="C4" s="293"/>
      <c r="D4" s="293"/>
      <c r="E4" s="293"/>
      <c r="F4" s="293"/>
    </row>
    <row r="5" spans="1:6" ht="18.75" thickBot="1" x14ac:dyDescent="0.3">
      <c r="A5" s="296" t="s">
        <v>163</v>
      </c>
      <c r="B5" s="297">
        <f>+'Beregningsskema tilbud med afd.'!B19</f>
        <v>0</v>
      </c>
      <c r="C5" s="293"/>
      <c r="D5" s="293"/>
      <c r="E5" s="293"/>
      <c r="F5" s="293"/>
    </row>
    <row r="6" spans="1:6" ht="18.75" thickBot="1" x14ac:dyDescent="0.3">
      <c r="A6" s="298" t="s">
        <v>164</v>
      </c>
      <c r="B6" s="299">
        <f>+'Beregningsskema tilbud med afd.'!B20</f>
        <v>0</v>
      </c>
      <c r="C6" s="293"/>
      <c r="D6" s="293"/>
      <c r="E6" s="293"/>
      <c r="F6" s="293"/>
    </row>
    <row r="7" spans="1:6" ht="15" x14ac:dyDescent="0.2">
      <c r="A7" s="300"/>
      <c r="B7" s="301"/>
      <c r="C7" s="293"/>
      <c r="D7" s="293"/>
      <c r="E7" s="293"/>
      <c r="F7" s="293"/>
    </row>
    <row r="8" spans="1:6" ht="15.75" thickBot="1" x14ac:dyDescent="0.25">
      <c r="A8" s="365" t="s">
        <v>165</v>
      </c>
      <c r="B8" s="365"/>
      <c r="C8" s="293"/>
      <c r="D8" s="293"/>
      <c r="E8" s="293"/>
      <c r="F8" s="293"/>
    </row>
    <row r="9" spans="1:6" ht="15" x14ac:dyDescent="0.2">
      <c r="A9" s="302" t="s">
        <v>166</v>
      </c>
      <c r="B9" s="303"/>
      <c r="C9" s="293"/>
      <c r="D9" s="293"/>
      <c r="E9" s="293"/>
      <c r="F9" s="293"/>
    </row>
    <row r="10" spans="1:6" ht="15" x14ac:dyDescent="0.2">
      <c r="A10" s="304" t="s">
        <v>167</v>
      </c>
      <c r="B10" s="305"/>
      <c r="C10" s="293"/>
      <c r="D10" s="293"/>
      <c r="E10" s="293"/>
      <c r="F10" s="293"/>
    </row>
    <row r="11" spans="1:6" ht="15.75" thickBot="1" x14ac:dyDescent="0.25">
      <c r="A11" s="306" t="s">
        <v>168</v>
      </c>
      <c r="B11" s="307"/>
      <c r="C11" s="293"/>
      <c r="D11" s="293"/>
      <c r="E11" s="293"/>
      <c r="F11" s="293"/>
    </row>
    <row r="12" spans="1:6" ht="15.75" thickBot="1" x14ac:dyDescent="0.25">
      <c r="A12" s="300"/>
      <c r="B12" s="308"/>
      <c r="C12" s="293"/>
      <c r="D12" s="293"/>
      <c r="E12" s="293"/>
      <c r="F12" s="293"/>
    </row>
    <row r="13" spans="1:6" ht="15.75" thickBot="1" x14ac:dyDescent="0.25">
      <c r="A13" s="309" t="s">
        <v>169</v>
      </c>
      <c r="B13" s="310">
        <f>+'Beregningsskema tilbud med afd.'!A24</f>
        <v>0</v>
      </c>
      <c r="C13" s="311" t="s">
        <v>170</v>
      </c>
      <c r="D13" s="293"/>
      <c r="E13" s="293"/>
      <c r="F13" s="293"/>
    </row>
    <row r="14" spans="1:6" ht="15" x14ac:dyDescent="0.2">
      <c r="A14" s="312" t="s">
        <v>171</v>
      </c>
      <c r="B14" s="313" t="str">
        <f>+'Beregningsskema tilbud med afd.'!B24</f>
        <v>Ydelse 1</v>
      </c>
      <c r="C14" s="311" t="s">
        <v>172</v>
      </c>
      <c r="D14" s="293"/>
      <c r="E14" s="293"/>
      <c r="F14" s="293"/>
    </row>
    <row r="15" spans="1:6" ht="15" x14ac:dyDescent="0.2">
      <c r="A15" s="314" t="s">
        <v>216</v>
      </c>
      <c r="B15" s="315">
        <f>+'Beregningsskema tilbud med afd.'!K24</f>
        <v>0</v>
      </c>
      <c r="C15" s="316" t="s">
        <v>173</v>
      </c>
      <c r="D15" s="293"/>
      <c r="E15" s="293"/>
      <c r="F15" s="293"/>
    </row>
    <row r="16" spans="1:6" ht="15" x14ac:dyDescent="0.2">
      <c r="A16" s="314" t="s">
        <v>217</v>
      </c>
      <c r="B16" s="315">
        <f>+'Beregningsskema tilbud med afd.'!L24</f>
        <v>0</v>
      </c>
      <c r="C16" s="316" t="s">
        <v>174</v>
      </c>
      <c r="D16" s="293"/>
      <c r="E16" s="293"/>
      <c r="F16" s="293"/>
    </row>
    <row r="17" spans="1:6" ht="15.75" thickBot="1" x14ac:dyDescent="0.25">
      <c r="A17" s="317" t="s">
        <v>218</v>
      </c>
      <c r="B17" s="322">
        <f>+'Beregningsskema tilbud med afd.'!M24</f>
        <v>0</v>
      </c>
      <c r="C17" s="318" t="s">
        <v>175</v>
      </c>
      <c r="D17" s="293"/>
      <c r="E17" s="293"/>
      <c r="F17" s="293"/>
    </row>
    <row r="18" spans="1:6" ht="15" x14ac:dyDescent="0.2">
      <c r="A18" s="319" t="s">
        <v>176</v>
      </c>
      <c r="B18" s="347">
        <f>+'Beregningsskema tilbud med afd.'!G24</f>
        <v>0</v>
      </c>
      <c r="C18" s="316" t="s">
        <v>177</v>
      </c>
      <c r="D18" s="293"/>
      <c r="E18" s="293"/>
      <c r="F18" s="293"/>
    </row>
    <row r="19" spans="1:6" ht="15" x14ac:dyDescent="0.2">
      <c r="A19" s="319" t="s">
        <v>201</v>
      </c>
      <c r="B19" s="315">
        <f>+'Beregningsskema tilbud med afd.'!F24</f>
        <v>0</v>
      </c>
      <c r="C19" s="316" t="s">
        <v>203</v>
      </c>
      <c r="D19" s="293"/>
      <c r="E19" s="293"/>
      <c r="F19" s="293"/>
    </row>
    <row r="20" spans="1:6" ht="15" x14ac:dyDescent="0.2">
      <c r="A20" s="314" t="s">
        <v>178</v>
      </c>
      <c r="B20" s="315">
        <f>+'Beregningsskema tilbud med afd.'!E24</f>
        <v>0</v>
      </c>
      <c r="C20" s="316" t="s">
        <v>179</v>
      </c>
      <c r="D20" s="293"/>
      <c r="E20" s="293"/>
      <c r="F20" s="293"/>
    </row>
    <row r="21" spans="1:6" ht="15.75" thickBot="1" x14ac:dyDescent="0.25">
      <c r="A21" s="320" t="s">
        <v>180</v>
      </c>
      <c r="B21" s="348">
        <f>+'Beregningsskema tilbud med afd.'!H24</f>
        <v>0</v>
      </c>
      <c r="C21" s="316" t="s">
        <v>181</v>
      </c>
      <c r="D21" s="293"/>
      <c r="E21" s="293"/>
      <c r="F21" s="293"/>
    </row>
    <row r="22" spans="1:6" ht="15" x14ac:dyDescent="0.2">
      <c r="A22" s="312" t="s">
        <v>182</v>
      </c>
      <c r="B22" s="321">
        <f>+'Beregningsskema tilbud med afd.'!C24</f>
        <v>0</v>
      </c>
      <c r="C22" s="311" t="s">
        <v>183</v>
      </c>
      <c r="D22" s="293"/>
      <c r="E22" s="293"/>
      <c r="F22" s="293"/>
    </row>
    <row r="23" spans="1:6" ht="15.75" thickBot="1" x14ac:dyDescent="0.25">
      <c r="A23" s="317" t="s">
        <v>184</v>
      </c>
      <c r="B23" s="322">
        <f>+'Beregningsskema tilbud med afd.'!I24</f>
        <v>0</v>
      </c>
      <c r="C23" s="318" t="s">
        <v>185</v>
      </c>
      <c r="D23" s="293"/>
      <c r="E23" s="293"/>
      <c r="F23" s="293"/>
    </row>
    <row r="24" spans="1:6" ht="15" x14ac:dyDescent="0.2">
      <c r="A24" s="312" t="s">
        <v>186</v>
      </c>
      <c r="B24" s="323">
        <f>+'Beregningsskema tilbud med afd.'!D24</f>
        <v>0.98</v>
      </c>
      <c r="C24" s="311" t="s">
        <v>187</v>
      </c>
      <c r="D24" s="293"/>
      <c r="E24" s="293"/>
      <c r="F24" s="293"/>
    </row>
    <row r="25" spans="1:6" ht="33.75" customHeight="1" x14ac:dyDescent="0.2">
      <c r="A25" s="324" t="s">
        <v>188</v>
      </c>
      <c r="B25" s="325"/>
      <c r="C25" s="316" t="s">
        <v>189</v>
      </c>
      <c r="D25" s="293"/>
      <c r="E25" s="293"/>
      <c r="F25" s="293"/>
    </row>
    <row r="26" spans="1:6" ht="24.75" customHeight="1" thickBot="1" x14ac:dyDescent="0.25">
      <c r="A26" s="326" t="s">
        <v>190</v>
      </c>
      <c r="B26" s="327">
        <f>+'Beregningsskema tilbud med afd.'!$B$9</f>
        <v>12</v>
      </c>
      <c r="C26" s="328" t="s">
        <v>191</v>
      </c>
      <c r="D26" s="293"/>
      <c r="E26" s="293"/>
      <c r="F26" s="293"/>
    </row>
    <row r="27" spans="1:6" ht="15" x14ac:dyDescent="0.2">
      <c r="A27" s="329" t="s">
        <v>192</v>
      </c>
      <c r="B27" s="330" t="e">
        <f>+'Beregningsskema tilbud med afd.'!P24</f>
        <v>#DIV/0!</v>
      </c>
      <c r="C27" s="331" t="s">
        <v>193</v>
      </c>
      <c r="D27" s="332"/>
      <c r="E27" s="293"/>
      <c r="F27" s="293"/>
    </row>
    <row r="28" spans="1:6" ht="33.75" customHeight="1" x14ac:dyDescent="0.2">
      <c r="A28" s="333" t="s">
        <v>219</v>
      </c>
      <c r="B28" s="334" t="e">
        <f>+'Beregningsskema tilbud med afd.'!Q24</f>
        <v>#DIV/0!</v>
      </c>
      <c r="C28" s="335" t="s">
        <v>194</v>
      </c>
      <c r="D28" s="293"/>
      <c r="E28" s="293"/>
      <c r="F28" s="293"/>
    </row>
    <row r="29" spans="1:6" ht="31.5" customHeight="1" thickBot="1" x14ac:dyDescent="0.25">
      <c r="A29" s="336" t="s">
        <v>195</v>
      </c>
      <c r="B29" s="327">
        <f>+'Beregningsskema tilbud med afd.'!J24</f>
        <v>0</v>
      </c>
      <c r="C29" s="337" t="s">
        <v>196</v>
      </c>
      <c r="D29" s="293"/>
      <c r="E29" s="293"/>
      <c r="F29" s="293"/>
    </row>
    <row r="30" spans="1:6" ht="30" customHeight="1" x14ac:dyDescent="0.2">
      <c r="A30" s="360" t="s">
        <v>205</v>
      </c>
      <c r="B30" s="361"/>
      <c r="C30" s="316"/>
      <c r="D30" s="293"/>
      <c r="E30" s="293"/>
      <c r="F30" s="293"/>
    </row>
    <row r="31" spans="1:6" ht="15.75" thickBot="1" x14ac:dyDescent="0.25">
      <c r="A31" s="338" t="s">
        <v>204</v>
      </c>
      <c r="B31" s="339">
        <f>+'Beregningsskema tilbud med afd.'!G93</f>
        <v>0</v>
      </c>
      <c r="C31" s="316" t="s">
        <v>197</v>
      </c>
      <c r="D31" s="293"/>
      <c r="E31" s="293"/>
      <c r="F31" s="293"/>
    </row>
    <row r="32" spans="1:6" ht="15.75" thickBot="1" x14ac:dyDescent="0.25">
      <c r="A32" s="340" t="s">
        <v>2</v>
      </c>
      <c r="B32" s="341">
        <f>+'Beregningsskema tilbud med afd.'!G94</f>
        <v>0</v>
      </c>
      <c r="C32" s="342" t="s">
        <v>198</v>
      </c>
      <c r="D32" s="293"/>
      <c r="E32" s="293"/>
      <c r="F32" s="293"/>
    </row>
    <row r="33" spans="1:6" ht="15" x14ac:dyDescent="0.2">
      <c r="A33" s="329" t="s">
        <v>199</v>
      </c>
      <c r="B33" s="343"/>
      <c r="C33" s="311"/>
      <c r="D33" s="293"/>
      <c r="E33" s="293"/>
      <c r="F33" s="293"/>
    </row>
    <row r="34" spans="1:6" ht="15.75" thickBot="1" x14ac:dyDescent="0.25">
      <c r="A34" s="358"/>
      <c r="B34" s="359"/>
      <c r="C34" s="318" t="s">
        <v>200</v>
      </c>
      <c r="D34" s="293"/>
      <c r="E34" s="293"/>
      <c r="F34" s="293"/>
    </row>
    <row r="35" spans="1:6" ht="15" x14ac:dyDescent="0.2">
      <c r="A35" s="329" t="s">
        <v>206</v>
      </c>
      <c r="B35" s="343"/>
      <c r="C35" s="311"/>
      <c r="D35" s="293"/>
      <c r="E35" s="293"/>
      <c r="F35" s="293"/>
    </row>
    <row r="36" spans="1:6" ht="15.75" thickBot="1" x14ac:dyDescent="0.25">
      <c r="A36" s="362"/>
      <c r="B36" s="363"/>
      <c r="C36" s="318" t="s">
        <v>207</v>
      </c>
      <c r="D36" s="293"/>
      <c r="E36" s="293"/>
      <c r="F36" s="293"/>
    </row>
    <row r="37" spans="1:6" ht="15" x14ac:dyDescent="0.2">
      <c r="A37" s="344"/>
      <c r="B37" s="345"/>
      <c r="C37" s="346"/>
      <c r="D37" s="293"/>
      <c r="E37" s="293"/>
      <c r="F37" s="293"/>
    </row>
    <row r="38" spans="1:6" ht="13.5" thickBot="1" x14ac:dyDescent="0.25"/>
    <row r="39" spans="1:6" ht="15.75" thickBot="1" x14ac:dyDescent="0.25">
      <c r="A39" s="309" t="s">
        <v>169</v>
      </c>
      <c r="B39" s="310">
        <f>+'Beregningsskema tilbud med afd.'!A25</f>
        <v>0</v>
      </c>
      <c r="C39" s="311" t="s">
        <v>170</v>
      </c>
    </row>
    <row r="40" spans="1:6" ht="15" x14ac:dyDescent="0.2">
      <c r="A40" s="312" t="s">
        <v>171</v>
      </c>
      <c r="B40" s="313" t="str">
        <f>+'Beregningsskema tilbud med afd.'!B25</f>
        <v>Ydelse 2</v>
      </c>
      <c r="C40" s="311" t="s">
        <v>172</v>
      </c>
    </row>
    <row r="41" spans="1:6" ht="15" x14ac:dyDescent="0.2">
      <c r="A41" s="314" t="s">
        <v>216</v>
      </c>
      <c r="B41" s="315">
        <f>+'Beregningsskema tilbud med afd.'!K25</f>
        <v>0</v>
      </c>
      <c r="C41" s="316" t="s">
        <v>173</v>
      </c>
    </row>
    <row r="42" spans="1:6" ht="15" x14ac:dyDescent="0.2">
      <c r="A42" s="314" t="s">
        <v>217</v>
      </c>
      <c r="B42" s="315">
        <f>+'Beregningsskema tilbud med afd.'!L25</f>
        <v>0</v>
      </c>
      <c r="C42" s="316" t="s">
        <v>174</v>
      </c>
    </row>
    <row r="43" spans="1:6" ht="15.75" thickBot="1" x14ac:dyDescent="0.25">
      <c r="A43" s="317" t="s">
        <v>218</v>
      </c>
      <c r="B43" s="322">
        <f>+'Beregningsskema tilbud med afd.'!M25</f>
        <v>0</v>
      </c>
      <c r="C43" s="318" t="s">
        <v>175</v>
      </c>
    </row>
    <row r="44" spans="1:6" ht="15" x14ac:dyDescent="0.2">
      <c r="A44" s="319" t="s">
        <v>176</v>
      </c>
      <c r="B44" s="351">
        <f>+'Beregningsskema tilbud med afd.'!G25</f>
        <v>0</v>
      </c>
      <c r="C44" s="316" t="s">
        <v>177</v>
      </c>
    </row>
    <row r="45" spans="1:6" ht="15" x14ac:dyDescent="0.2">
      <c r="A45" s="319" t="s">
        <v>201</v>
      </c>
      <c r="B45" s="315">
        <f>+'Beregningsskema tilbud med afd.'!F25</f>
        <v>0</v>
      </c>
      <c r="C45" s="316" t="s">
        <v>203</v>
      </c>
    </row>
    <row r="46" spans="1:6" ht="15" x14ac:dyDescent="0.2">
      <c r="A46" s="314" t="s">
        <v>178</v>
      </c>
      <c r="B46" s="315">
        <f>+'Beregningsskema tilbud med afd.'!E25</f>
        <v>0</v>
      </c>
      <c r="C46" s="316" t="s">
        <v>179</v>
      </c>
    </row>
    <row r="47" spans="1:6" ht="15.75" thickBot="1" x14ac:dyDescent="0.25">
      <c r="A47" s="320" t="s">
        <v>180</v>
      </c>
      <c r="B47" s="352">
        <f>+'Beregningsskema tilbud med afd.'!H25</f>
        <v>0</v>
      </c>
      <c r="C47" s="316" t="s">
        <v>181</v>
      </c>
    </row>
    <row r="48" spans="1:6" ht="15" x14ac:dyDescent="0.2">
      <c r="A48" s="312" t="s">
        <v>182</v>
      </c>
      <c r="B48" s="321">
        <f>+'Beregningsskema tilbud med afd.'!C25</f>
        <v>0</v>
      </c>
      <c r="C48" s="311" t="s">
        <v>183</v>
      </c>
    </row>
    <row r="49" spans="1:3" ht="15.75" thickBot="1" x14ac:dyDescent="0.25">
      <c r="A49" s="317" t="s">
        <v>184</v>
      </c>
      <c r="B49" s="322">
        <f>+'Beregningsskema tilbud med afd.'!I25</f>
        <v>0</v>
      </c>
      <c r="C49" s="318" t="s">
        <v>185</v>
      </c>
    </row>
    <row r="50" spans="1:3" ht="15" x14ac:dyDescent="0.2">
      <c r="A50" s="312" t="s">
        <v>186</v>
      </c>
      <c r="B50" s="323">
        <f>+'Beregningsskema tilbud med afd.'!D25</f>
        <v>0.98</v>
      </c>
      <c r="C50" s="311" t="s">
        <v>187</v>
      </c>
    </row>
    <row r="51" spans="1:3" ht="25.5" x14ac:dyDescent="0.2">
      <c r="A51" s="324" t="s">
        <v>188</v>
      </c>
      <c r="B51" s="325"/>
      <c r="C51" s="316" t="s">
        <v>189</v>
      </c>
    </row>
    <row r="52" spans="1:3" ht="26.25" thickBot="1" x14ac:dyDescent="0.25">
      <c r="A52" s="326" t="s">
        <v>190</v>
      </c>
      <c r="B52" s="327">
        <f>+'Beregningsskema tilbud med afd.'!$B$9</f>
        <v>12</v>
      </c>
      <c r="C52" s="328" t="s">
        <v>191</v>
      </c>
    </row>
    <row r="53" spans="1:3" ht="15" x14ac:dyDescent="0.2">
      <c r="A53" s="329" t="s">
        <v>192</v>
      </c>
      <c r="B53" s="330" t="e">
        <f>+'Beregningsskema tilbud med afd.'!P25</f>
        <v>#DIV/0!</v>
      </c>
      <c r="C53" s="331" t="s">
        <v>193</v>
      </c>
    </row>
    <row r="54" spans="1:3" ht="25.5" x14ac:dyDescent="0.2">
      <c r="A54" s="333" t="s">
        <v>219</v>
      </c>
      <c r="B54" s="334" t="e">
        <f>+'Beregningsskema tilbud med afd.'!Q25</f>
        <v>#DIV/0!</v>
      </c>
      <c r="C54" s="335" t="s">
        <v>194</v>
      </c>
    </row>
    <row r="55" spans="1:3" ht="26.25" thickBot="1" x14ac:dyDescent="0.25">
      <c r="A55" s="336" t="s">
        <v>195</v>
      </c>
      <c r="B55" s="327">
        <f>+'Beregningsskema tilbud med afd.'!J25</f>
        <v>0</v>
      </c>
      <c r="C55" s="337" t="s">
        <v>196</v>
      </c>
    </row>
    <row r="56" spans="1:3" ht="15" x14ac:dyDescent="0.2">
      <c r="A56" s="360" t="s">
        <v>205</v>
      </c>
      <c r="B56" s="361"/>
      <c r="C56" s="316"/>
    </row>
    <row r="57" spans="1:3" ht="15.75" thickBot="1" x14ac:dyDescent="0.25">
      <c r="A57" s="338" t="s">
        <v>204</v>
      </c>
      <c r="B57" s="339">
        <f>+'Beregningsskema tilbud med afd.'!G122</f>
        <v>0</v>
      </c>
      <c r="C57" s="316" t="s">
        <v>197</v>
      </c>
    </row>
    <row r="58" spans="1:3" ht="13.5" thickBot="1" x14ac:dyDescent="0.25">
      <c r="A58" s="340" t="s">
        <v>2</v>
      </c>
      <c r="B58" s="341">
        <f>+'Beregningsskema tilbud med afd.'!G123</f>
        <v>0</v>
      </c>
      <c r="C58" s="342" t="s">
        <v>198</v>
      </c>
    </row>
    <row r="59" spans="1:3" ht="15" x14ac:dyDescent="0.2">
      <c r="A59" s="329" t="s">
        <v>199</v>
      </c>
      <c r="B59" s="343"/>
      <c r="C59" s="311"/>
    </row>
    <row r="60" spans="1:3" ht="15.75" thickBot="1" x14ac:dyDescent="0.25">
      <c r="A60" s="358"/>
      <c r="B60" s="359"/>
      <c r="C60" s="318" t="s">
        <v>200</v>
      </c>
    </row>
    <row r="61" spans="1:3" ht="15" x14ac:dyDescent="0.2">
      <c r="A61" s="329" t="s">
        <v>206</v>
      </c>
      <c r="B61" s="343"/>
      <c r="C61" s="311"/>
    </row>
    <row r="62" spans="1:3" ht="15.75" thickBot="1" x14ac:dyDescent="0.25">
      <c r="A62" s="362"/>
      <c r="B62" s="363"/>
      <c r="C62" s="318" t="s">
        <v>207</v>
      </c>
    </row>
    <row r="63" spans="1:3" ht="13.5" thickBot="1" x14ac:dyDescent="0.25"/>
    <row r="64" spans="1:3" ht="15.75" thickBot="1" x14ac:dyDescent="0.25">
      <c r="A64" s="309" t="s">
        <v>169</v>
      </c>
      <c r="B64" s="310">
        <f>+'Beregningsskema tilbud med afd.'!A26</f>
        <v>0</v>
      </c>
      <c r="C64" s="311" t="s">
        <v>170</v>
      </c>
    </row>
    <row r="65" spans="1:3" ht="15" x14ac:dyDescent="0.2">
      <c r="A65" s="312" t="s">
        <v>171</v>
      </c>
      <c r="B65" s="313" t="str">
        <f>+'Beregningsskema tilbud med afd.'!B26</f>
        <v>Ydelse 3</v>
      </c>
      <c r="C65" s="311" t="s">
        <v>172</v>
      </c>
    </row>
    <row r="66" spans="1:3" ht="15" x14ac:dyDescent="0.2">
      <c r="A66" s="314" t="s">
        <v>216</v>
      </c>
      <c r="B66" s="315">
        <f>+'Beregningsskema tilbud med afd.'!K26</f>
        <v>0</v>
      </c>
      <c r="C66" s="316" t="s">
        <v>173</v>
      </c>
    </row>
    <row r="67" spans="1:3" ht="15" x14ac:dyDescent="0.2">
      <c r="A67" s="314" t="s">
        <v>217</v>
      </c>
      <c r="B67" s="315">
        <f>+'Beregningsskema tilbud med afd.'!L26</f>
        <v>0</v>
      </c>
      <c r="C67" s="316" t="s">
        <v>174</v>
      </c>
    </row>
    <row r="68" spans="1:3" ht="15.75" thickBot="1" x14ac:dyDescent="0.25">
      <c r="A68" s="317" t="s">
        <v>218</v>
      </c>
      <c r="B68" s="322">
        <f>+'Beregningsskema tilbud med afd.'!M26</f>
        <v>0</v>
      </c>
      <c r="C68" s="318" t="s">
        <v>175</v>
      </c>
    </row>
    <row r="69" spans="1:3" ht="15" x14ac:dyDescent="0.2">
      <c r="A69" s="319" t="s">
        <v>176</v>
      </c>
      <c r="B69" s="351">
        <f>+'Beregningsskema tilbud med afd.'!G26</f>
        <v>0</v>
      </c>
      <c r="C69" s="316" t="s">
        <v>177</v>
      </c>
    </row>
    <row r="70" spans="1:3" ht="15" x14ac:dyDescent="0.2">
      <c r="A70" s="319" t="s">
        <v>201</v>
      </c>
      <c r="B70" s="315">
        <f>+'Beregningsskema tilbud med afd.'!F26</f>
        <v>0</v>
      </c>
      <c r="C70" s="316" t="s">
        <v>203</v>
      </c>
    </row>
    <row r="71" spans="1:3" ht="15" x14ac:dyDescent="0.2">
      <c r="A71" s="314" t="s">
        <v>178</v>
      </c>
      <c r="B71" s="315">
        <f>+'Beregningsskema tilbud med afd.'!E26</f>
        <v>0</v>
      </c>
      <c r="C71" s="316" t="s">
        <v>179</v>
      </c>
    </row>
    <row r="72" spans="1:3" ht="15.75" thickBot="1" x14ac:dyDescent="0.25">
      <c r="A72" s="320" t="s">
        <v>180</v>
      </c>
      <c r="B72" s="352">
        <f>+'Beregningsskema tilbud med afd.'!H26</f>
        <v>0</v>
      </c>
      <c r="C72" s="316" t="s">
        <v>181</v>
      </c>
    </row>
    <row r="73" spans="1:3" ht="15" x14ac:dyDescent="0.2">
      <c r="A73" s="312" t="s">
        <v>182</v>
      </c>
      <c r="B73" s="321">
        <f>+'Beregningsskema tilbud med afd.'!C26</f>
        <v>0</v>
      </c>
      <c r="C73" s="311" t="s">
        <v>183</v>
      </c>
    </row>
    <row r="74" spans="1:3" ht="15.75" thickBot="1" x14ac:dyDescent="0.25">
      <c r="A74" s="317" t="s">
        <v>184</v>
      </c>
      <c r="B74" s="322">
        <f>+'Beregningsskema tilbud med afd.'!I26</f>
        <v>0</v>
      </c>
      <c r="C74" s="318" t="s">
        <v>185</v>
      </c>
    </row>
    <row r="75" spans="1:3" ht="15" x14ac:dyDescent="0.2">
      <c r="A75" s="312" t="s">
        <v>186</v>
      </c>
      <c r="B75" s="323">
        <f>+'Beregningsskema tilbud med afd.'!D26</f>
        <v>0.98</v>
      </c>
      <c r="C75" s="311" t="s">
        <v>187</v>
      </c>
    </row>
    <row r="76" spans="1:3" ht="25.5" x14ac:dyDescent="0.2">
      <c r="A76" s="324" t="s">
        <v>188</v>
      </c>
      <c r="B76" s="325"/>
      <c r="C76" s="316" t="s">
        <v>189</v>
      </c>
    </row>
    <row r="77" spans="1:3" ht="26.25" thickBot="1" x14ac:dyDescent="0.25">
      <c r="A77" s="326" t="s">
        <v>190</v>
      </c>
      <c r="B77" s="327">
        <f>+'Beregningsskema tilbud med afd.'!$B$9</f>
        <v>12</v>
      </c>
      <c r="C77" s="328" t="s">
        <v>191</v>
      </c>
    </row>
    <row r="78" spans="1:3" ht="15" x14ac:dyDescent="0.2">
      <c r="A78" s="329" t="s">
        <v>192</v>
      </c>
      <c r="B78" s="330" t="e">
        <f>+'Beregningsskema tilbud med afd.'!P26</f>
        <v>#DIV/0!</v>
      </c>
      <c r="C78" s="331" t="s">
        <v>193</v>
      </c>
    </row>
    <row r="79" spans="1:3" ht="25.5" x14ac:dyDescent="0.2">
      <c r="A79" s="333" t="s">
        <v>219</v>
      </c>
      <c r="B79" s="334" t="e">
        <f>+'Beregningsskema tilbud med afd.'!Q26</f>
        <v>#DIV/0!</v>
      </c>
      <c r="C79" s="335" t="s">
        <v>194</v>
      </c>
    </row>
    <row r="80" spans="1:3" ht="26.25" thickBot="1" x14ac:dyDescent="0.25">
      <c r="A80" s="336" t="s">
        <v>195</v>
      </c>
      <c r="B80" s="327">
        <f>+'Beregningsskema tilbud med afd.'!J26</f>
        <v>0</v>
      </c>
      <c r="C80" s="337" t="s">
        <v>196</v>
      </c>
    </row>
    <row r="81" spans="1:3" ht="15" x14ac:dyDescent="0.2">
      <c r="A81" s="360" t="s">
        <v>205</v>
      </c>
      <c r="B81" s="361"/>
      <c r="C81" s="316"/>
    </row>
    <row r="82" spans="1:3" ht="15.75" thickBot="1" x14ac:dyDescent="0.25">
      <c r="A82" s="338" t="s">
        <v>204</v>
      </c>
      <c r="B82" s="339">
        <f>+'Beregningsskema tilbud med afd.'!G151</f>
        <v>0</v>
      </c>
      <c r="C82" s="316" t="s">
        <v>197</v>
      </c>
    </row>
    <row r="83" spans="1:3" ht="13.5" thickBot="1" x14ac:dyDescent="0.25">
      <c r="A83" s="340" t="s">
        <v>2</v>
      </c>
      <c r="B83" s="341">
        <f>+'Beregningsskema tilbud med afd.'!G152</f>
        <v>0</v>
      </c>
      <c r="C83" s="342" t="s">
        <v>198</v>
      </c>
    </row>
    <row r="84" spans="1:3" ht="15" x14ac:dyDescent="0.2">
      <c r="A84" s="329" t="s">
        <v>199</v>
      </c>
      <c r="B84" s="343"/>
      <c r="C84" s="311"/>
    </row>
    <row r="85" spans="1:3" ht="15.75" thickBot="1" x14ac:dyDescent="0.25">
      <c r="A85" s="358"/>
      <c r="B85" s="359"/>
      <c r="C85" s="318" t="s">
        <v>200</v>
      </c>
    </row>
    <row r="86" spans="1:3" ht="15" x14ac:dyDescent="0.2">
      <c r="A86" s="329" t="s">
        <v>206</v>
      </c>
      <c r="B86" s="343"/>
      <c r="C86" s="311"/>
    </row>
    <row r="87" spans="1:3" ht="15.75" thickBot="1" x14ac:dyDescent="0.25">
      <c r="A87" s="362"/>
      <c r="B87" s="363"/>
      <c r="C87" s="318" t="s">
        <v>207</v>
      </c>
    </row>
    <row r="88" spans="1:3" ht="15" x14ac:dyDescent="0.2">
      <c r="A88" s="344"/>
      <c r="B88" s="345"/>
      <c r="C88" s="346"/>
    </row>
    <row r="89" spans="1:3" ht="13.5" thickBot="1" x14ac:dyDescent="0.25"/>
    <row r="90" spans="1:3" ht="15.75" thickBot="1" x14ac:dyDescent="0.25">
      <c r="A90" s="309" t="s">
        <v>169</v>
      </c>
      <c r="B90" s="310">
        <f>+'Beregningsskema tilbud med afd.'!A27</f>
        <v>0</v>
      </c>
      <c r="C90" s="311" t="s">
        <v>170</v>
      </c>
    </row>
    <row r="91" spans="1:3" ht="15" x14ac:dyDescent="0.2">
      <c r="A91" s="312" t="s">
        <v>171</v>
      </c>
      <c r="B91" s="313" t="str">
        <f>+'Beregningsskema tilbud med afd.'!B27</f>
        <v>Ydelse 4</v>
      </c>
      <c r="C91" s="311" t="s">
        <v>172</v>
      </c>
    </row>
    <row r="92" spans="1:3" ht="15" x14ac:dyDescent="0.2">
      <c r="A92" s="314" t="s">
        <v>216</v>
      </c>
      <c r="B92" s="315">
        <f>+'Beregningsskema tilbud med afd.'!K27</f>
        <v>0</v>
      </c>
      <c r="C92" s="316" t="s">
        <v>173</v>
      </c>
    </row>
    <row r="93" spans="1:3" ht="15" x14ac:dyDescent="0.2">
      <c r="A93" s="314" t="s">
        <v>217</v>
      </c>
      <c r="B93" s="315">
        <f>+'Beregningsskema tilbud med afd.'!L27</f>
        <v>0</v>
      </c>
      <c r="C93" s="316" t="s">
        <v>174</v>
      </c>
    </row>
    <row r="94" spans="1:3" ht="15.75" thickBot="1" x14ac:dyDescent="0.25">
      <c r="A94" s="317" t="s">
        <v>218</v>
      </c>
      <c r="B94" s="322">
        <f>+'Beregningsskema tilbud med afd.'!M27</f>
        <v>0</v>
      </c>
      <c r="C94" s="318" t="s">
        <v>175</v>
      </c>
    </row>
    <row r="95" spans="1:3" ht="15" x14ac:dyDescent="0.2">
      <c r="A95" s="319" t="s">
        <v>176</v>
      </c>
      <c r="B95" s="353">
        <f>+'Beregningsskema tilbud med afd.'!G27</f>
        <v>0</v>
      </c>
      <c r="C95" s="316" t="s">
        <v>177</v>
      </c>
    </row>
    <row r="96" spans="1:3" ht="15" x14ac:dyDescent="0.2">
      <c r="A96" s="319" t="s">
        <v>201</v>
      </c>
      <c r="B96" s="315">
        <f>+'Beregningsskema tilbud med afd.'!F27</f>
        <v>0</v>
      </c>
      <c r="C96" s="316" t="s">
        <v>203</v>
      </c>
    </row>
    <row r="97" spans="1:3" ht="15" x14ac:dyDescent="0.2">
      <c r="A97" s="314" t="s">
        <v>178</v>
      </c>
      <c r="B97" s="315">
        <f>+'Beregningsskema tilbud med afd.'!E27</f>
        <v>0</v>
      </c>
      <c r="C97" s="316" t="s">
        <v>179</v>
      </c>
    </row>
    <row r="98" spans="1:3" ht="15.75" thickBot="1" x14ac:dyDescent="0.25">
      <c r="A98" s="320" t="s">
        <v>180</v>
      </c>
      <c r="B98" s="354">
        <f>+'Beregningsskema tilbud med afd.'!H27</f>
        <v>0</v>
      </c>
      <c r="C98" s="316" t="s">
        <v>181</v>
      </c>
    </row>
    <row r="99" spans="1:3" ht="15" x14ac:dyDescent="0.2">
      <c r="A99" s="312" t="s">
        <v>182</v>
      </c>
      <c r="B99" s="321">
        <f>+'Beregningsskema tilbud med afd.'!C27</f>
        <v>0</v>
      </c>
      <c r="C99" s="311" t="s">
        <v>183</v>
      </c>
    </row>
    <row r="100" spans="1:3" ht="15.75" thickBot="1" x14ac:dyDescent="0.25">
      <c r="A100" s="317" t="s">
        <v>184</v>
      </c>
      <c r="B100" s="322">
        <f>+'Beregningsskema tilbud med afd.'!I27</f>
        <v>0</v>
      </c>
      <c r="C100" s="318" t="s">
        <v>185</v>
      </c>
    </row>
    <row r="101" spans="1:3" ht="15" x14ac:dyDescent="0.2">
      <c r="A101" s="312" t="s">
        <v>186</v>
      </c>
      <c r="B101" s="323">
        <f>+'Beregningsskema tilbud med afd.'!D27</f>
        <v>0.98</v>
      </c>
      <c r="C101" s="311" t="s">
        <v>187</v>
      </c>
    </row>
    <row r="102" spans="1:3" ht="25.5" x14ac:dyDescent="0.2">
      <c r="A102" s="324" t="s">
        <v>188</v>
      </c>
      <c r="B102" s="325"/>
      <c r="C102" s="316" t="s">
        <v>189</v>
      </c>
    </row>
    <row r="103" spans="1:3" ht="26.25" thickBot="1" x14ac:dyDescent="0.25">
      <c r="A103" s="326" t="s">
        <v>190</v>
      </c>
      <c r="B103" s="327">
        <f>+'Beregningsskema tilbud med afd.'!$B$9</f>
        <v>12</v>
      </c>
      <c r="C103" s="328" t="s">
        <v>191</v>
      </c>
    </row>
    <row r="104" spans="1:3" ht="15" x14ac:dyDescent="0.2">
      <c r="A104" s="329" t="s">
        <v>192</v>
      </c>
      <c r="B104" s="330" t="e">
        <f>+'Beregningsskema tilbud med afd.'!P27</f>
        <v>#DIV/0!</v>
      </c>
      <c r="C104" s="331" t="s">
        <v>193</v>
      </c>
    </row>
    <row r="105" spans="1:3" ht="25.5" x14ac:dyDescent="0.2">
      <c r="A105" s="333" t="s">
        <v>219</v>
      </c>
      <c r="B105" s="334" t="e">
        <f>+'Beregningsskema tilbud med afd.'!Q27</f>
        <v>#DIV/0!</v>
      </c>
      <c r="C105" s="335" t="s">
        <v>194</v>
      </c>
    </row>
    <row r="106" spans="1:3" ht="26.25" thickBot="1" x14ac:dyDescent="0.25">
      <c r="A106" s="336" t="s">
        <v>195</v>
      </c>
      <c r="B106" s="327">
        <f>+'Beregningsskema tilbud med afd.'!J27</f>
        <v>0</v>
      </c>
      <c r="C106" s="337" t="s">
        <v>196</v>
      </c>
    </row>
    <row r="107" spans="1:3" ht="15" x14ac:dyDescent="0.2">
      <c r="A107" s="360" t="s">
        <v>205</v>
      </c>
      <c r="B107" s="361"/>
      <c r="C107" s="316"/>
    </row>
    <row r="108" spans="1:3" ht="15.75" thickBot="1" x14ac:dyDescent="0.25">
      <c r="A108" s="338" t="s">
        <v>204</v>
      </c>
      <c r="B108" s="339">
        <f>+'Beregningsskema tilbud med afd.'!G180</f>
        <v>0</v>
      </c>
      <c r="C108" s="316" t="s">
        <v>197</v>
      </c>
    </row>
    <row r="109" spans="1:3" ht="13.5" thickBot="1" x14ac:dyDescent="0.25">
      <c r="A109" s="340" t="s">
        <v>2</v>
      </c>
      <c r="B109" s="341">
        <f>+'Beregningsskema tilbud med afd.'!G181</f>
        <v>0</v>
      </c>
      <c r="C109" s="342" t="s">
        <v>198</v>
      </c>
    </row>
    <row r="110" spans="1:3" ht="15" x14ac:dyDescent="0.2">
      <c r="A110" s="329" t="s">
        <v>199</v>
      </c>
      <c r="B110" s="343"/>
      <c r="C110" s="311"/>
    </row>
    <row r="111" spans="1:3" ht="15.75" thickBot="1" x14ac:dyDescent="0.25">
      <c r="A111" s="366"/>
      <c r="B111" s="367"/>
      <c r="C111" s="318" t="s">
        <v>200</v>
      </c>
    </row>
    <row r="112" spans="1:3" ht="15" x14ac:dyDescent="0.2">
      <c r="A112" s="329" t="s">
        <v>206</v>
      </c>
      <c r="B112" s="343"/>
      <c r="C112" s="311"/>
    </row>
    <row r="113" spans="1:3" ht="15.75" thickBot="1" x14ac:dyDescent="0.25">
      <c r="A113" s="362"/>
      <c r="B113" s="363"/>
      <c r="C113" s="318" t="s">
        <v>207</v>
      </c>
    </row>
    <row r="115" spans="1:3" ht="13.5" thickBot="1" x14ac:dyDescent="0.25"/>
    <row r="116" spans="1:3" ht="15.75" thickBot="1" x14ac:dyDescent="0.25">
      <c r="A116" s="309" t="s">
        <v>169</v>
      </c>
      <c r="B116" s="310">
        <f>+'Beregningsskema tilbud med afd.'!A28</f>
        <v>0</v>
      </c>
      <c r="C116" s="311" t="s">
        <v>170</v>
      </c>
    </row>
    <row r="117" spans="1:3" ht="15" x14ac:dyDescent="0.2">
      <c r="A117" s="312" t="s">
        <v>171</v>
      </c>
      <c r="B117" s="313" t="str">
        <f>+'Beregningsskema tilbud med afd.'!B28</f>
        <v>Ydelse 5</v>
      </c>
      <c r="C117" s="311" t="s">
        <v>172</v>
      </c>
    </row>
    <row r="118" spans="1:3" ht="15" x14ac:dyDescent="0.2">
      <c r="A118" s="314" t="s">
        <v>216</v>
      </c>
      <c r="B118" s="315">
        <f>+'Beregningsskema tilbud med afd.'!K28</f>
        <v>0</v>
      </c>
      <c r="C118" s="316" t="s">
        <v>173</v>
      </c>
    </row>
    <row r="119" spans="1:3" ht="15" x14ac:dyDescent="0.2">
      <c r="A119" s="314" t="s">
        <v>217</v>
      </c>
      <c r="B119" s="315">
        <f>+'Beregningsskema tilbud med afd.'!L28</f>
        <v>0</v>
      </c>
      <c r="C119" s="316" t="s">
        <v>174</v>
      </c>
    </row>
    <row r="120" spans="1:3" ht="15.75" thickBot="1" x14ac:dyDescent="0.25">
      <c r="A120" s="317" t="s">
        <v>218</v>
      </c>
      <c r="B120" s="322">
        <f>+'Beregningsskema tilbud med afd.'!M28</f>
        <v>0</v>
      </c>
      <c r="C120" s="318" t="s">
        <v>175</v>
      </c>
    </row>
    <row r="121" spans="1:3" ht="15" x14ac:dyDescent="0.2">
      <c r="A121" s="319" t="s">
        <v>176</v>
      </c>
      <c r="B121" s="351">
        <f>+'Beregningsskema tilbud med afd.'!G28</f>
        <v>0</v>
      </c>
      <c r="C121" s="316" t="s">
        <v>177</v>
      </c>
    </row>
    <row r="122" spans="1:3" ht="15" x14ac:dyDescent="0.2">
      <c r="A122" s="319" t="s">
        <v>201</v>
      </c>
      <c r="B122" s="355">
        <f>+'Beregningsskema tilbud med afd.'!F28</f>
        <v>0</v>
      </c>
      <c r="C122" s="316" t="s">
        <v>203</v>
      </c>
    </row>
    <row r="123" spans="1:3" ht="15" x14ac:dyDescent="0.2">
      <c r="A123" s="314" t="s">
        <v>178</v>
      </c>
      <c r="B123" s="355">
        <f>+'Beregningsskema tilbud med afd.'!E28</f>
        <v>0</v>
      </c>
      <c r="C123" s="316" t="s">
        <v>179</v>
      </c>
    </row>
    <row r="124" spans="1:3" ht="15.75" thickBot="1" x14ac:dyDescent="0.25">
      <c r="A124" s="320" t="s">
        <v>180</v>
      </c>
      <c r="B124" s="352">
        <f>+'Beregningsskema tilbud med afd.'!H28</f>
        <v>0</v>
      </c>
      <c r="C124" s="316" t="s">
        <v>181</v>
      </c>
    </row>
    <row r="125" spans="1:3" ht="15" x14ac:dyDescent="0.2">
      <c r="A125" s="312" t="s">
        <v>182</v>
      </c>
      <c r="B125" s="321">
        <f>+'Beregningsskema tilbud med afd.'!C28</f>
        <v>0</v>
      </c>
      <c r="C125" s="311" t="s">
        <v>183</v>
      </c>
    </row>
    <row r="126" spans="1:3" ht="15.75" thickBot="1" x14ac:dyDescent="0.25">
      <c r="A126" s="317" t="s">
        <v>184</v>
      </c>
      <c r="B126" s="322">
        <f>+'Beregningsskema tilbud med afd.'!I28</f>
        <v>0</v>
      </c>
      <c r="C126" s="318" t="s">
        <v>185</v>
      </c>
    </row>
    <row r="127" spans="1:3" ht="15" x14ac:dyDescent="0.2">
      <c r="A127" s="312" t="s">
        <v>186</v>
      </c>
      <c r="B127" s="323">
        <f>+'Beregningsskema tilbud med afd.'!D28</f>
        <v>0.98</v>
      </c>
      <c r="C127" s="311" t="s">
        <v>187</v>
      </c>
    </row>
    <row r="128" spans="1:3" ht="25.5" x14ac:dyDescent="0.2">
      <c r="A128" s="324" t="s">
        <v>188</v>
      </c>
      <c r="B128" s="325"/>
      <c r="C128" s="316" t="s">
        <v>189</v>
      </c>
    </row>
    <row r="129" spans="1:3" ht="26.25" thickBot="1" x14ac:dyDescent="0.25">
      <c r="A129" s="326" t="s">
        <v>190</v>
      </c>
      <c r="B129" s="327">
        <f>+'Beregningsskema tilbud med afd.'!$B$9</f>
        <v>12</v>
      </c>
      <c r="C129" s="328" t="s">
        <v>191</v>
      </c>
    </row>
    <row r="130" spans="1:3" ht="15" x14ac:dyDescent="0.2">
      <c r="A130" s="329" t="s">
        <v>192</v>
      </c>
      <c r="B130" s="330" t="e">
        <f>+'Beregningsskema tilbud med afd.'!P28</f>
        <v>#DIV/0!</v>
      </c>
      <c r="C130" s="331" t="s">
        <v>193</v>
      </c>
    </row>
    <row r="131" spans="1:3" ht="25.5" x14ac:dyDescent="0.2">
      <c r="A131" s="333" t="s">
        <v>219</v>
      </c>
      <c r="B131" s="334" t="e">
        <f>+'Beregningsskema tilbud med afd.'!Q28</f>
        <v>#DIV/0!</v>
      </c>
      <c r="C131" s="335" t="s">
        <v>194</v>
      </c>
    </row>
    <row r="132" spans="1:3" ht="26.25" thickBot="1" x14ac:dyDescent="0.25">
      <c r="A132" s="336" t="s">
        <v>195</v>
      </c>
      <c r="B132" s="327">
        <f>+'Beregningsskema tilbud med afd.'!J28</f>
        <v>0</v>
      </c>
      <c r="C132" s="337" t="s">
        <v>196</v>
      </c>
    </row>
    <row r="133" spans="1:3" ht="15" x14ac:dyDescent="0.2">
      <c r="A133" s="360" t="s">
        <v>205</v>
      </c>
      <c r="B133" s="361"/>
      <c r="C133" s="316"/>
    </row>
    <row r="134" spans="1:3" ht="15.75" thickBot="1" x14ac:dyDescent="0.25">
      <c r="A134" s="338" t="s">
        <v>204</v>
      </c>
      <c r="B134" s="339">
        <f>+'Beregningsskema tilbud med afd.'!G209</f>
        <v>0</v>
      </c>
      <c r="C134" s="316" t="s">
        <v>197</v>
      </c>
    </row>
    <row r="135" spans="1:3" ht="13.5" thickBot="1" x14ac:dyDescent="0.25">
      <c r="A135" s="340" t="s">
        <v>2</v>
      </c>
      <c r="B135" s="341">
        <f>+'Beregningsskema tilbud med afd.'!G210</f>
        <v>0</v>
      </c>
      <c r="C135" s="342" t="s">
        <v>198</v>
      </c>
    </row>
    <row r="136" spans="1:3" ht="15" x14ac:dyDescent="0.2">
      <c r="A136" s="329" t="s">
        <v>199</v>
      </c>
      <c r="B136" s="343"/>
      <c r="C136" s="311"/>
    </row>
    <row r="137" spans="1:3" ht="15.75" thickBot="1" x14ac:dyDescent="0.25">
      <c r="A137" s="358"/>
      <c r="B137" s="359"/>
      <c r="C137" s="318" t="s">
        <v>200</v>
      </c>
    </row>
    <row r="138" spans="1:3" ht="15" x14ac:dyDescent="0.2">
      <c r="A138" s="329" t="s">
        <v>206</v>
      </c>
      <c r="B138" s="343"/>
      <c r="C138" s="311"/>
    </row>
    <row r="139" spans="1:3" ht="15.75" thickBot="1" x14ac:dyDescent="0.25">
      <c r="A139" s="362"/>
      <c r="B139" s="363"/>
      <c r="C139" s="318" t="s">
        <v>207</v>
      </c>
    </row>
    <row r="140" spans="1:3" ht="15" x14ac:dyDescent="0.2">
      <c r="A140" s="344"/>
      <c r="B140" s="345"/>
      <c r="C140" s="346"/>
    </row>
    <row r="141" spans="1:3" ht="13.5" thickBot="1" x14ac:dyDescent="0.25"/>
    <row r="142" spans="1:3" ht="15.75" thickBot="1" x14ac:dyDescent="0.25">
      <c r="A142" s="309" t="s">
        <v>169</v>
      </c>
      <c r="B142" s="310">
        <f>+'Beregningsskema tilbud med afd.'!A29</f>
        <v>0</v>
      </c>
      <c r="C142" s="311" t="s">
        <v>170</v>
      </c>
    </row>
    <row r="143" spans="1:3" ht="15" x14ac:dyDescent="0.2">
      <c r="A143" s="312" t="s">
        <v>171</v>
      </c>
      <c r="B143" s="313" t="str">
        <f>+'Beregningsskema tilbud med afd.'!B29</f>
        <v>Ydelse 6</v>
      </c>
      <c r="C143" s="311" t="s">
        <v>172</v>
      </c>
    </row>
    <row r="144" spans="1:3" ht="15" x14ac:dyDescent="0.2">
      <c r="A144" s="314" t="s">
        <v>216</v>
      </c>
      <c r="B144" s="315">
        <f>+'Beregningsskema tilbud med afd.'!K29</f>
        <v>0</v>
      </c>
      <c r="C144" s="316" t="s">
        <v>173</v>
      </c>
    </row>
    <row r="145" spans="1:3" ht="15" x14ac:dyDescent="0.2">
      <c r="A145" s="314" t="s">
        <v>217</v>
      </c>
      <c r="B145" s="315">
        <f>+'Beregningsskema tilbud med afd.'!L29</f>
        <v>0</v>
      </c>
      <c r="C145" s="316" t="s">
        <v>174</v>
      </c>
    </row>
    <row r="146" spans="1:3" ht="15.75" thickBot="1" x14ac:dyDescent="0.25">
      <c r="A146" s="317" t="s">
        <v>218</v>
      </c>
      <c r="B146" s="322">
        <f>+'Beregningsskema tilbud med afd.'!M29</f>
        <v>0</v>
      </c>
      <c r="C146" s="318" t="s">
        <v>175</v>
      </c>
    </row>
    <row r="147" spans="1:3" ht="15" x14ac:dyDescent="0.2">
      <c r="A147" s="319" t="s">
        <v>176</v>
      </c>
      <c r="B147" s="351">
        <f>+'Beregningsskema tilbud med afd.'!G29</f>
        <v>0</v>
      </c>
      <c r="C147" s="316" t="s">
        <v>177</v>
      </c>
    </row>
    <row r="148" spans="1:3" ht="15" x14ac:dyDescent="0.2">
      <c r="A148" s="319" t="s">
        <v>201</v>
      </c>
      <c r="B148" s="355">
        <f>+'Beregningsskema tilbud med afd.'!F29</f>
        <v>0</v>
      </c>
      <c r="C148" s="316" t="s">
        <v>203</v>
      </c>
    </row>
    <row r="149" spans="1:3" ht="15" x14ac:dyDescent="0.2">
      <c r="A149" s="314" t="s">
        <v>178</v>
      </c>
      <c r="B149" s="355">
        <f>+'Beregningsskema tilbud med afd.'!E29</f>
        <v>0</v>
      </c>
      <c r="C149" s="316" t="s">
        <v>179</v>
      </c>
    </row>
    <row r="150" spans="1:3" ht="15.75" thickBot="1" x14ac:dyDescent="0.25">
      <c r="A150" s="320" t="s">
        <v>180</v>
      </c>
      <c r="B150" s="352">
        <f>+'Beregningsskema tilbud med afd.'!H29</f>
        <v>0</v>
      </c>
      <c r="C150" s="316" t="s">
        <v>181</v>
      </c>
    </row>
    <row r="151" spans="1:3" ht="15" x14ac:dyDescent="0.2">
      <c r="A151" s="312" t="s">
        <v>182</v>
      </c>
      <c r="B151" s="321">
        <f>+'Beregningsskema tilbud med afd.'!C29</f>
        <v>0</v>
      </c>
      <c r="C151" s="311" t="s">
        <v>183</v>
      </c>
    </row>
    <row r="152" spans="1:3" ht="15.75" thickBot="1" x14ac:dyDescent="0.25">
      <c r="A152" s="317" t="s">
        <v>184</v>
      </c>
      <c r="B152" s="322">
        <f>+'Beregningsskema tilbud med afd.'!I29</f>
        <v>0</v>
      </c>
      <c r="C152" s="318" t="s">
        <v>185</v>
      </c>
    </row>
    <row r="153" spans="1:3" ht="15" x14ac:dyDescent="0.2">
      <c r="A153" s="312" t="s">
        <v>186</v>
      </c>
      <c r="B153" s="323">
        <f>+'Beregningsskema tilbud med afd.'!D29</f>
        <v>0.98</v>
      </c>
      <c r="C153" s="311" t="s">
        <v>187</v>
      </c>
    </row>
    <row r="154" spans="1:3" ht="25.5" x14ac:dyDescent="0.2">
      <c r="A154" s="324" t="s">
        <v>188</v>
      </c>
      <c r="B154" s="325"/>
      <c r="C154" s="316" t="s">
        <v>189</v>
      </c>
    </row>
    <row r="155" spans="1:3" ht="26.25" thickBot="1" x14ac:dyDescent="0.25">
      <c r="A155" s="326" t="s">
        <v>190</v>
      </c>
      <c r="B155" s="327">
        <f>+'Beregningsskema tilbud med afd.'!$B$9</f>
        <v>12</v>
      </c>
      <c r="C155" s="328" t="s">
        <v>191</v>
      </c>
    </row>
    <row r="156" spans="1:3" ht="15" x14ac:dyDescent="0.2">
      <c r="A156" s="329" t="s">
        <v>192</v>
      </c>
      <c r="B156" s="330" t="e">
        <f>+'Beregningsskema tilbud med afd.'!P29</f>
        <v>#DIV/0!</v>
      </c>
      <c r="C156" s="331" t="s">
        <v>193</v>
      </c>
    </row>
    <row r="157" spans="1:3" ht="25.5" x14ac:dyDescent="0.2">
      <c r="A157" s="333" t="s">
        <v>219</v>
      </c>
      <c r="B157" s="334" t="e">
        <f>+'Beregningsskema tilbud med afd.'!Q29</f>
        <v>#DIV/0!</v>
      </c>
      <c r="C157" s="335" t="s">
        <v>194</v>
      </c>
    </row>
    <row r="158" spans="1:3" ht="26.25" thickBot="1" x14ac:dyDescent="0.25">
      <c r="A158" s="336" t="s">
        <v>195</v>
      </c>
      <c r="B158" s="327">
        <f>+'Beregningsskema tilbud med afd.'!J29</f>
        <v>0</v>
      </c>
      <c r="C158" s="337" t="s">
        <v>196</v>
      </c>
    </row>
    <row r="159" spans="1:3" ht="15" x14ac:dyDescent="0.2">
      <c r="A159" s="360" t="s">
        <v>205</v>
      </c>
      <c r="B159" s="361"/>
      <c r="C159" s="316"/>
    </row>
    <row r="160" spans="1:3" ht="15.75" thickBot="1" x14ac:dyDescent="0.25">
      <c r="A160" s="338" t="s">
        <v>204</v>
      </c>
      <c r="B160" s="339">
        <f>+'Beregningsskema tilbud med afd.'!G238</f>
        <v>0</v>
      </c>
      <c r="C160" s="316" t="s">
        <v>197</v>
      </c>
    </row>
    <row r="161" spans="1:3" ht="13.5" thickBot="1" x14ac:dyDescent="0.25">
      <c r="A161" s="340" t="s">
        <v>2</v>
      </c>
      <c r="B161" s="341">
        <f>+'Beregningsskema tilbud med afd.'!G239</f>
        <v>0</v>
      </c>
      <c r="C161" s="342" t="s">
        <v>198</v>
      </c>
    </row>
    <row r="162" spans="1:3" ht="15" x14ac:dyDescent="0.2">
      <c r="A162" s="329" t="s">
        <v>199</v>
      </c>
      <c r="B162" s="343"/>
      <c r="C162" s="311"/>
    </row>
    <row r="163" spans="1:3" ht="15.75" thickBot="1" x14ac:dyDescent="0.25">
      <c r="A163" s="358"/>
      <c r="B163" s="359"/>
      <c r="C163" s="318" t="s">
        <v>200</v>
      </c>
    </row>
    <row r="164" spans="1:3" ht="15" x14ac:dyDescent="0.2">
      <c r="A164" s="329" t="s">
        <v>206</v>
      </c>
      <c r="B164" s="343"/>
      <c r="C164" s="311"/>
    </row>
    <row r="165" spans="1:3" ht="15.75" thickBot="1" x14ac:dyDescent="0.25">
      <c r="A165" s="362"/>
      <c r="B165" s="363"/>
      <c r="C165" s="318" t="s">
        <v>207</v>
      </c>
    </row>
    <row r="167" spans="1:3" ht="13.5" thickBot="1" x14ac:dyDescent="0.25"/>
    <row r="168" spans="1:3" ht="15.75" thickBot="1" x14ac:dyDescent="0.25">
      <c r="A168" s="309" t="s">
        <v>169</v>
      </c>
      <c r="B168" s="310">
        <f>+'Beregningsskema tilbud med afd.'!A30</f>
        <v>0</v>
      </c>
      <c r="C168" s="311" t="s">
        <v>170</v>
      </c>
    </row>
    <row r="169" spans="1:3" ht="15" x14ac:dyDescent="0.2">
      <c r="A169" s="312" t="s">
        <v>171</v>
      </c>
      <c r="B169" s="313" t="str">
        <f>+'Beregningsskema tilbud med afd.'!B30</f>
        <v>Ydelse 7</v>
      </c>
      <c r="C169" s="311" t="s">
        <v>172</v>
      </c>
    </row>
    <row r="170" spans="1:3" ht="15" x14ac:dyDescent="0.2">
      <c r="A170" s="314" t="s">
        <v>216</v>
      </c>
      <c r="B170" s="315">
        <f>+'Beregningsskema tilbud med afd.'!K30</f>
        <v>0</v>
      </c>
      <c r="C170" s="316" t="s">
        <v>173</v>
      </c>
    </row>
    <row r="171" spans="1:3" ht="15" x14ac:dyDescent="0.2">
      <c r="A171" s="314" t="s">
        <v>217</v>
      </c>
      <c r="B171" s="315">
        <f>+'Beregningsskema tilbud med afd.'!L30</f>
        <v>0</v>
      </c>
      <c r="C171" s="316" t="s">
        <v>174</v>
      </c>
    </row>
    <row r="172" spans="1:3" ht="15.75" thickBot="1" x14ac:dyDescent="0.25">
      <c r="A172" s="317" t="s">
        <v>218</v>
      </c>
      <c r="B172" s="322">
        <f>+'Beregningsskema tilbud med afd.'!M30</f>
        <v>0</v>
      </c>
      <c r="C172" s="318" t="s">
        <v>175</v>
      </c>
    </row>
    <row r="173" spans="1:3" ht="15" x14ac:dyDescent="0.2">
      <c r="A173" s="319" t="s">
        <v>176</v>
      </c>
      <c r="B173" s="351">
        <f>+'Beregningsskema tilbud med afd.'!G30</f>
        <v>0</v>
      </c>
      <c r="C173" s="316" t="s">
        <v>177</v>
      </c>
    </row>
    <row r="174" spans="1:3" ht="15" x14ac:dyDescent="0.2">
      <c r="A174" s="319" t="s">
        <v>201</v>
      </c>
      <c r="B174" s="355">
        <f>+'Beregningsskema tilbud med afd.'!F30</f>
        <v>0</v>
      </c>
      <c r="C174" s="316" t="s">
        <v>203</v>
      </c>
    </row>
    <row r="175" spans="1:3" ht="15" x14ac:dyDescent="0.2">
      <c r="A175" s="314" t="s">
        <v>178</v>
      </c>
      <c r="B175" s="355">
        <f>+'Beregningsskema tilbud med afd.'!E30</f>
        <v>0</v>
      </c>
      <c r="C175" s="316" t="s">
        <v>179</v>
      </c>
    </row>
    <row r="176" spans="1:3" ht="15.75" thickBot="1" x14ac:dyDescent="0.25">
      <c r="A176" s="320" t="s">
        <v>180</v>
      </c>
      <c r="B176" s="352">
        <f>+'Beregningsskema tilbud med afd.'!H30</f>
        <v>0</v>
      </c>
      <c r="C176" s="316" t="s">
        <v>181</v>
      </c>
    </row>
    <row r="177" spans="1:3" ht="15" x14ac:dyDescent="0.2">
      <c r="A177" s="312" t="s">
        <v>182</v>
      </c>
      <c r="B177" s="321">
        <f>+'Beregningsskema tilbud med afd.'!C30</f>
        <v>0</v>
      </c>
      <c r="C177" s="311" t="s">
        <v>183</v>
      </c>
    </row>
    <row r="178" spans="1:3" ht="15.75" thickBot="1" x14ac:dyDescent="0.25">
      <c r="A178" s="317" t="s">
        <v>184</v>
      </c>
      <c r="B178" s="322">
        <f>+'Beregningsskema tilbud med afd.'!I30</f>
        <v>0</v>
      </c>
      <c r="C178" s="318" t="s">
        <v>185</v>
      </c>
    </row>
    <row r="179" spans="1:3" ht="15" x14ac:dyDescent="0.2">
      <c r="A179" s="312" t="s">
        <v>186</v>
      </c>
      <c r="B179" s="323">
        <f>+'Beregningsskema tilbud med afd.'!D30</f>
        <v>0.98</v>
      </c>
      <c r="C179" s="311" t="s">
        <v>187</v>
      </c>
    </row>
    <row r="180" spans="1:3" ht="25.5" x14ac:dyDescent="0.2">
      <c r="A180" s="324" t="s">
        <v>188</v>
      </c>
      <c r="B180" s="325"/>
      <c r="C180" s="316" t="s">
        <v>189</v>
      </c>
    </row>
    <row r="181" spans="1:3" ht="26.25" thickBot="1" x14ac:dyDescent="0.25">
      <c r="A181" s="326" t="s">
        <v>190</v>
      </c>
      <c r="B181" s="327">
        <f>+'Beregningsskema tilbud med afd.'!$B$9</f>
        <v>12</v>
      </c>
      <c r="C181" s="328" t="s">
        <v>191</v>
      </c>
    </row>
    <row r="182" spans="1:3" ht="15" x14ac:dyDescent="0.2">
      <c r="A182" s="329" t="s">
        <v>192</v>
      </c>
      <c r="B182" s="330" t="e">
        <f>+'Beregningsskema tilbud med afd.'!P30</f>
        <v>#DIV/0!</v>
      </c>
      <c r="C182" s="331" t="s">
        <v>193</v>
      </c>
    </row>
    <row r="183" spans="1:3" ht="25.5" x14ac:dyDescent="0.2">
      <c r="A183" s="333" t="s">
        <v>219</v>
      </c>
      <c r="B183" s="334" t="e">
        <f>+'Beregningsskema tilbud med afd.'!Q30</f>
        <v>#DIV/0!</v>
      </c>
      <c r="C183" s="335" t="s">
        <v>194</v>
      </c>
    </row>
    <row r="184" spans="1:3" ht="26.25" thickBot="1" x14ac:dyDescent="0.25">
      <c r="A184" s="336" t="s">
        <v>195</v>
      </c>
      <c r="B184" s="327">
        <f>+'Beregningsskema tilbud med afd.'!J30</f>
        <v>0</v>
      </c>
      <c r="C184" s="337" t="s">
        <v>196</v>
      </c>
    </row>
    <row r="185" spans="1:3" ht="15" x14ac:dyDescent="0.2">
      <c r="A185" s="360" t="s">
        <v>205</v>
      </c>
      <c r="B185" s="361"/>
      <c r="C185" s="316"/>
    </row>
    <row r="186" spans="1:3" ht="15.75" thickBot="1" x14ac:dyDescent="0.25">
      <c r="A186" s="338" t="s">
        <v>204</v>
      </c>
      <c r="B186" s="339">
        <f>+'Beregningsskema tilbud med afd.'!G267</f>
        <v>0</v>
      </c>
      <c r="C186" s="316" t="s">
        <v>197</v>
      </c>
    </row>
    <row r="187" spans="1:3" ht="13.5" thickBot="1" x14ac:dyDescent="0.25">
      <c r="A187" s="340" t="s">
        <v>2</v>
      </c>
      <c r="B187" s="341">
        <f>+'Beregningsskema tilbud med afd.'!G268</f>
        <v>0</v>
      </c>
      <c r="C187" s="342" t="s">
        <v>198</v>
      </c>
    </row>
    <row r="188" spans="1:3" ht="15" x14ac:dyDescent="0.2">
      <c r="A188" s="329" t="s">
        <v>199</v>
      </c>
      <c r="B188" s="343"/>
      <c r="C188" s="311"/>
    </row>
    <row r="189" spans="1:3" ht="15.75" thickBot="1" x14ac:dyDescent="0.25">
      <c r="A189" s="358"/>
      <c r="B189" s="359"/>
      <c r="C189" s="318" t="s">
        <v>200</v>
      </c>
    </row>
    <row r="190" spans="1:3" ht="15" x14ac:dyDescent="0.2">
      <c r="A190" s="329" t="s">
        <v>206</v>
      </c>
      <c r="B190" s="343"/>
      <c r="C190" s="311"/>
    </row>
    <row r="191" spans="1:3" ht="15.75" thickBot="1" x14ac:dyDescent="0.25">
      <c r="A191" s="362"/>
      <c r="B191" s="363"/>
      <c r="C191" s="318" t="s">
        <v>207</v>
      </c>
    </row>
    <row r="192" spans="1:3" ht="15" x14ac:dyDescent="0.2">
      <c r="A192" s="344"/>
      <c r="B192" s="345"/>
      <c r="C192" s="346"/>
    </row>
    <row r="193" spans="1:3" ht="13.5" thickBot="1" x14ac:dyDescent="0.25"/>
    <row r="194" spans="1:3" ht="15.75" thickBot="1" x14ac:dyDescent="0.25">
      <c r="A194" s="309" t="s">
        <v>169</v>
      </c>
      <c r="B194" s="310">
        <f>+'Beregningsskema tilbud med afd.'!A31</f>
        <v>0</v>
      </c>
      <c r="C194" s="311" t="s">
        <v>170</v>
      </c>
    </row>
    <row r="195" spans="1:3" ht="15" x14ac:dyDescent="0.2">
      <c r="A195" s="312" t="s">
        <v>171</v>
      </c>
      <c r="B195" s="313" t="str">
        <f>+'Beregningsskema tilbud med afd.'!B31</f>
        <v>Ydelse 8</v>
      </c>
      <c r="C195" s="311" t="s">
        <v>172</v>
      </c>
    </row>
    <row r="196" spans="1:3" ht="15" x14ac:dyDescent="0.2">
      <c r="A196" s="314" t="s">
        <v>216</v>
      </c>
      <c r="B196" s="315">
        <f>+'Beregningsskema tilbud med afd.'!K31</f>
        <v>0</v>
      </c>
      <c r="C196" s="316" t="s">
        <v>173</v>
      </c>
    </row>
    <row r="197" spans="1:3" ht="15" x14ac:dyDescent="0.2">
      <c r="A197" s="314" t="s">
        <v>217</v>
      </c>
      <c r="B197" s="315">
        <f>+'Beregningsskema tilbud med afd.'!L31</f>
        <v>0</v>
      </c>
      <c r="C197" s="316" t="s">
        <v>174</v>
      </c>
    </row>
    <row r="198" spans="1:3" ht="15.75" thickBot="1" x14ac:dyDescent="0.25">
      <c r="A198" s="317" t="s">
        <v>218</v>
      </c>
      <c r="B198" s="322">
        <f>+'Beregningsskema tilbud med afd.'!M31</f>
        <v>0</v>
      </c>
      <c r="C198" s="318" t="s">
        <v>175</v>
      </c>
    </row>
    <row r="199" spans="1:3" ht="15" x14ac:dyDescent="0.2">
      <c r="A199" s="319" t="s">
        <v>176</v>
      </c>
      <c r="B199" s="351">
        <f>+'Beregningsskema tilbud med afd.'!G31</f>
        <v>0</v>
      </c>
      <c r="C199" s="316" t="s">
        <v>177</v>
      </c>
    </row>
    <row r="200" spans="1:3" ht="15" x14ac:dyDescent="0.2">
      <c r="A200" s="319" t="s">
        <v>201</v>
      </c>
      <c r="B200" s="355">
        <f>+'Beregningsskema tilbud med afd.'!F31</f>
        <v>0</v>
      </c>
      <c r="C200" s="316" t="s">
        <v>203</v>
      </c>
    </row>
    <row r="201" spans="1:3" ht="15" x14ac:dyDescent="0.2">
      <c r="A201" s="314" t="s">
        <v>178</v>
      </c>
      <c r="B201" s="355">
        <f>+'Beregningsskema tilbud med afd.'!E31</f>
        <v>0</v>
      </c>
      <c r="C201" s="316" t="s">
        <v>179</v>
      </c>
    </row>
    <row r="202" spans="1:3" ht="15.75" thickBot="1" x14ac:dyDescent="0.25">
      <c r="A202" s="320" t="s">
        <v>180</v>
      </c>
      <c r="B202" s="352">
        <f>+'Beregningsskema tilbud med afd.'!H31</f>
        <v>0</v>
      </c>
      <c r="C202" s="316" t="s">
        <v>181</v>
      </c>
    </row>
    <row r="203" spans="1:3" ht="15" x14ac:dyDescent="0.2">
      <c r="A203" s="312" t="s">
        <v>182</v>
      </c>
      <c r="B203" s="321">
        <f>+'Beregningsskema tilbud med afd.'!C31</f>
        <v>0</v>
      </c>
      <c r="C203" s="311" t="s">
        <v>183</v>
      </c>
    </row>
    <row r="204" spans="1:3" ht="15.75" thickBot="1" x14ac:dyDescent="0.25">
      <c r="A204" s="317" t="s">
        <v>184</v>
      </c>
      <c r="B204" s="322">
        <f>+'Beregningsskema tilbud med afd.'!I31</f>
        <v>0</v>
      </c>
      <c r="C204" s="318" t="s">
        <v>185</v>
      </c>
    </row>
    <row r="205" spans="1:3" ht="15" x14ac:dyDescent="0.2">
      <c r="A205" s="312" t="s">
        <v>186</v>
      </c>
      <c r="B205" s="323">
        <f>+'Beregningsskema tilbud med afd.'!D31</f>
        <v>0.98</v>
      </c>
      <c r="C205" s="311" t="s">
        <v>187</v>
      </c>
    </row>
    <row r="206" spans="1:3" ht="25.5" x14ac:dyDescent="0.2">
      <c r="A206" s="324" t="s">
        <v>188</v>
      </c>
      <c r="B206" s="325"/>
      <c r="C206" s="316" t="s">
        <v>189</v>
      </c>
    </row>
    <row r="207" spans="1:3" ht="26.25" thickBot="1" x14ac:dyDescent="0.25">
      <c r="A207" s="326" t="s">
        <v>190</v>
      </c>
      <c r="B207" s="327">
        <f>+'Beregningsskema tilbud med afd.'!$B$9</f>
        <v>12</v>
      </c>
      <c r="C207" s="328" t="s">
        <v>191</v>
      </c>
    </row>
    <row r="208" spans="1:3" ht="15" x14ac:dyDescent="0.2">
      <c r="A208" s="329" t="s">
        <v>192</v>
      </c>
      <c r="B208" s="330" t="e">
        <f>+'Beregningsskema tilbud med afd.'!P31</f>
        <v>#DIV/0!</v>
      </c>
      <c r="C208" s="331" t="s">
        <v>193</v>
      </c>
    </row>
    <row r="209" spans="1:3" ht="25.5" x14ac:dyDescent="0.2">
      <c r="A209" s="333" t="s">
        <v>219</v>
      </c>
      <c r="B209" s="334" t="e">
        <f>+'Beregningsskema tilbud med afd.'!Q31</f>
        <v>#DIV/0!</v>
      </c>
      <c r="C209" s="335" t="s">
        <v>194</v>
      </c>
    </row>
    <row r="210" spans="1:3" ht="26.25" thickBot="1" x14ac:dyDescent="0.25">
      <c r="A210" s="336" t="s">
        <v>195</v>
      </c>
      <c r="B210" s="327">
        <f>+'Beregningsskema tilbud med afd.'!J31</f>
        <v>0</v>
      </c>
      <c r="C210" s="337" t="s">
        <v>196</v>
      </c>
    </row>
    <row r="211" spans="1:3" ht="15" x14ac:dyDescent="0.2">
      <c r="A211" s="360" t="s">
        <v>205</v>
      </c>
      <c r="B211" s="361"/>
      <c r="C211" s="316"/>
    </row>
    <row r="212" spans="1:3" ht="15.75" thickBot="1" x14ac:dyDescent="0.25">
      <c r="A212" s="338" t="s">
        <v>204</v>
      </c>
      <c r="B212" s="339">
        <f>+'Beregningsskema tilbud med afd.'!G296</f>
        <v>0</v>
      </c>
      <c r="C212" s="316" t="s">
        <v>197</v>
      </c>
    </row>
    <row r="213" spans="1:3" ht="13.5" thickBot="1" x14ac:dyDescent="0.25">
      <c r="A213" s="340" t="s">
        <v>2</v>
      </c>
      <c r="B213" s="341">
        <f>+'Beregningsskema tilbud med afd.'!G297</f>
        <v>0</v>
      </c>
      <c r="C213" s="342" t="s">
        <v>198</v>
      </c>
    </row>
    <row r="214" spans="1:3" ht="15" x14ac:dyDescent="0.2">
      <c r="A214" s="329" t="s">
        <v>199</v>
      </c>
      <c r="B214" s="343"/>
      <c r="C214" s="311"/>
    </row>
    <row r="215" spans="1:3" ht="15.75" thickBot="1" x14ac:dyDescent="0.25">
      <c r="A215" s="358"/>
      <c r="B215" s="359"/>
      <c r="C215" s="318" t="s">
        <v>200</v>
      </c>
    </row>
    <row r="216" spans="1:3" ht="15" x14ac:dyDescent="0.2">
      <c r="A216" s="329" t="s">
        <v>206</v>
      </c>
      <c r="B216" s="343"/>
      <c r="C216" s="311"/>
    </row>
    <row r="217" spans="1:3" ht="15.75" thickBot="1" x14ac:dyDescent="0.25">
      <c r="A217" s="362"/>
      <c r="B217" s="363"/>
      <c r="C217" s="318" t="s">
        <v>207</v>
      </c>
    </row>
    <row r="219" spans="1:3" ht="13.5" thickBot="1" x14ac:dyDescent="0.25"/>
    <row r="220" spans="1:3" ht="15.75" thickBot="1" x14ac:dyDescent="0.25">
      <c r="A220" s="309" t="s">
        <v>169</v>
      </c>
      <c r="B220" s="310">
        <f>+'Beregningsskema tilbud med afd.'!A32</f>
        <v>0</v>
      </c>
      <c r="C220" s="311" t="s">
        <v>170</v>
      </c>
    </row>
    <row r="221" spans="1:3" ht="15" x14ac:dyDescent="0.2">
      <c r="A221" s="312" t="s">
        <v>171</v>
      </c>
      <c r="B221" s="313" t="str">
        <f>+'Beregningsskema tilbud med afd.'!B32</f>
        <v>Ydelse 9</v>
      </c>
      <c r="C221" s="311" t="s">
        <v>172</v>
      </c>
    </row>
    <row r="222" spans="1:3" ht="15" x14ac:dyDescent="0.2">
      <c r="A222" s="314" t="s">
        <v>216</v>
      </c>
      <c r="B222" s="315">
        <f>+'Beregningsskema tilbud med afd.'!K32</f>
        <v>0</v>
      </c>
      <c r="C222" s="316" t="s">
        <v>173</v>
      </c>
    </row>
    <row r="223" spans="1:3" ht="15" x14ac:dyDescent="0.2">
      <c r="A223" s="314" t="s">
        <v>217</v>
      </c>
      <c r="B223" s="315">
        <f>+'Beregningsskema tilbud med afd.'!L32</f>
        <v>0</v>
      </c>
      <c r="C223" s="316" t="s">
        <v>174</v>
      </c>
    </row>
    <row r="224" spans="1:3" ht="15.75" thickBot="1" x14ac:dyDescent="0.25">
      <c r="A224" s="317" t="s">
        <v>218</v>
      </c>
      <c r="B224" s="322">
        <f>+'Beregningsskema tilbud med afd.'!M32</f>
        <v>0</v>
      </c>
      <c r="C224" s="318" t="s">
        <v>175</v>
      </c>
    </row>
    <row r="225" spans="1:3" ht="15" x14ac:dyDescent="0.2">
      <c r="A225" s="319" t="s">
        <v>176</v>
      </c>
      <c r="B225" s="351">
        <f>+'Beregningsskema tilbud med afd.'!G32</f>
        <v>0</v>
      </c>
      <c r="C225" s="316" t="s">
        <v>177</v>
      </c>
    </row>
    <row r="226" spans="1:3" ht="15" x14ac:dyDescent="0.2">
      <c r="A226" s="319" t="s">
        <v>201</v>
      </c>
      <c r="B226" s="355">
        <f>+'Beregningsskema tilbud med afd.'!F32</f>
        <v>0</v>
      </c>
      <c r="C226" s="316" t="s">
        <v>203</v>
      </c>
    </row>
    <row r="227" spans="1:3" ht="15" x14ac:dyDescent="0.2">
      <c r="A227" s="314" t="s">
        <v>178</v>
      </c>
      <c r="B227" s="355">
        <f>+'Beregningsskema tilbud med afd.'!E32</f>
        <v>0</v>
      </c>
      <c r="C227" s="316" t="s">
        <v>179</v>
      </c>
    </row>
    <row r="228" spans="1:3" ht="15.75" thickBot="1" x14ac:dyDescent="0.25">
      <c r="A228" s="320" t="s">
        <v>180</v>
      </c>
      <c r="B228" s="352">
        <f>+'Beregningsskema tilbud med afd.'!H32</f>
        <v>0</v>
      </c>
      <c r="C228" s="316" t="s">
        <v>181</v>
      </c>
    </row>
    <row r="229" spans="1:3" ht="15" x14ac:dyDescent="0.2">
      <c r="A229" s="312" t="s">
        <v>182</v>
      </c>
      <c r="B229" s="321">
        <f>+'Beregningsskema tilbud med afd.'!C32</f>
        <v>0</v>
      </c>
      <c r="C229" s="311" t="s">
        <v>183</v>
      </c>
    </row>
    <row r="230" spans="1:3" ht="15.75" thickBot="1" x14ac:dyDescent="0.25">
      <c r="A230" s="317" t="s">
        <v>184</v>
      </c>
      <c r="B230" s="322">
        <f>+'Beregningsskema tilbud med afd.'!I32</f>
        <v>0</v>
      </c>
      <c r="C230" s="318" t="s">
        <v>185</v>
      </c>
    </row>
    <row r="231" spans="1:3" ht="15" x14ac:dyDescent="0.2">
      <c r="A231" s="312" t="s">
        <v>186</v>
      </c>
      <c r="B231" s="323">
        <f>+'Beregningsskema tilbud med afd.'!D32</f>
        <v>0.98</v>
      </c>
      <c r="C231" s="311" t="s">
        <v>187</v>
      </c>
    </row>
    <row r="232" spans="1:3" ht="25.5" x14ac:dyDescent="0.2">
      <c r="A232" s="324" t="s">
        <v>188</v>
      </c>
      <c r="B232" s="325"/>
      <c r="C232" s="316" t="s">
        <v>189</v>
      </c>
    </row>
    <row r="233" spans="1:3" ht="26.25" thickBot="1" x14ac:dyDescent="0.25">
      <c r="A233" s="326" t="s">
        <v>190</v>
      </c>
      <c r="B233" s="327">
        <f>+'Beregningsskema tilbud med afd.'!$B$9</f>
        <v>12</v>
      </c>
      <c r="C233" s="328" t="s">
        <v>191</v>
      </c>
    </row>
    <row r="234" spans="1:3" ht="15" x14ac:dyDescent="0.2">
      <c r="A234" s="329" t="s">
        <v>192</v>
      </c>
      <c r="B234" s="330" t="e">
        <f>+'Beregningsskema tilbud med afd.'!P32</f>
        <v>#DIV/0!</v>
      </c>
      <c r="C234" s="331" t="s">
        <v>193</v>
      </c>
    </row>
    <row r="235" spans="1:3" ht="25.5" x14ac:dyDescent="0.2">
      <c r="A235" s="333" t="s">
        <v>219</v>
      </c>
      <c r="B235" s="334" t="e">
        <f>+'Beregningsskema tilbud med afd.'!Q32</f>
        <v>#DIV/0!</v>
      </c>
      <c r="C235" s="335" t="s">
        <v>194</v>
      </c>
    </row>
    <row r="236" spans="1:3" ht="26.25" thickBot="1" x14ac:dyDescent="0.25">
      <c r="A236" s="336" t="s">
        <v>195</v>
      </c>
      <c r="B236" s="327">
        <f>+'Beregningsskema tilbud med afd.'!J32</f>
        <v>0</v>
      </c>
      <c r="C236" s="337" t="s">
        <v>196</v>
      </c>
    </row>
    <row r="237" spans="1:3" ht="15" x14ac:dyDescent="0.2">
      <c r="A237" s="360" t="s">
        <v>205</v>
      </c>
      <c r="B237" s="361"/>
      <c r="C237" s="316"/>
    </row>
    <row r="238" spans="1:3" ht="15.75" thickBot="1" x14ac:dyDescent="0.25">
      <c r="A238" s="338" t="s">
        <v>204</v>
      </c>
      <c r="B238" s="339">
        <f>+'Beregningsskema tilbud med afd.'!G325</f>
        <v>0</v>
      </c>
      <c r="C238" s="316" t="s">
        <v>197</v>
      </c>
    </row>
    <row r="239" spans="1:3" ht="13.5" thickBot="1" x14ac:dyDescent="0.25">
      <c r="A239" s="340" t="s">
        <v>2</v>
      </c>
      <c r="B239" s="341">
        <f>+'Beregningsskema tilbud med afd.'!G326</f>
        <v>0</v>
      </c>
      <c r="C239" s="342" t="s">
        <v>198</v>
      </c>
    </row>
    <row r="240" spans="1:3" ht="15" x14ac:dyDescent="0.2">
      <c r="A240" s="329" t="s">
        <v>199</v>
      </c>
      <c r="B240" s="343"/>
      <c r="C240" s="311"/>
    </row>
    <row r="241" spans="1:3" ht="15.75" thickBot="1" x14ac:dyDescent="0.25">
      <c r="A241" s="358"/>
      <c r="B241" s="359"/>
      <c r="C241" s="318" t="s">
        <v>200</v>
      </c>
    </row>
    <row r="242" spans="1:3" ht="15" x14ac:dyDescent="0.2">
      <c r="A242" s="329" t="s">
        <v>206</v>
      </c>
      <c r="B242" s="343"/>
      <c r="C242" s="311"/>
    </row>
    <row r="243" spans="1:3" ht="15.75" thickBot="1" x14ac:dyDescent="0.25">
      <c r="A243" s="362"/>
      <c r="B243" s="363"/>
      <c r="C243" s="318" t="s">
        <v>207</v>
      </c>
    </row>
    <row r="244" spans="1:3" ht="15" x14ac:dyDescent="0.2">
      <c r="A244" s="344"/>
      <c r="B244" s="345"/>
      <c r="C244" s="346"/>
    </row>
    <row r="245" spans="1:3" ht="13.5" thickBot="1" x14ac:dyDescent="0.25"/>
    <row r="246" spans="1:3" ht="15.75" thickBot="1" x14ac:dyDescent="0.25">
      <c r="A246" s="309" t="s">
        <v>169</v>
      </c>
      <c r="B246" s="310">
        <f>+'Beregningsskema tilbud med afd.'!A33</f>
        <v>0</v>
      </c>
      <c r="C246" s="311" t="s">
        <v>170</v>
      </c>
    </row>
    <row r="247" spans="1:3" ht="15" x14ac:dyDescent="0.2">
      <c r="A247" s="312" t="s">
        <v>171</v>
      </c>
      <c r="B247" s="313" t="str">
        <f>+'Beregningsskema tilbud med afd.'!B33</f>
        <v>Ydelse 10</v>
      </c>
      <c r="C247" s="311" t="s">
        <v>172</v>
      </c>
    </row>
    <row r="248" spans="1:3" ht="15" x14ac:dyDescent="0.2">
      <c r="A248" s="314" t="s">
        <v>216</v>
      </c>
      <c r="B248" s="315">
        <f>+'Beregningsskema tilbud med afd.'!K33</f>
        <v>0</v>
      </c>
      <c r="C248" s="316" t="s">
        <v>173</v>
      </c>
    </row>
    <row r="249" spans="1:3" ht="15" x14ac:dyDescent="0.2">
      <c r="A249" s="314" t="s">
        <v>217</v>
      </c>
      <c r="B249" s="315">
        <f>+'Beregningsskema tilbud med afd.'!L33</f>
        <v>0</v>
      </c>
      <c r="C249" s="316" t="s">
        <v>174</v>
      </c>
    </row>
    <row r="250" spans="1:3" ht="15.75" thickBot="1" x14ac:dyDescent="0.25">
      <c r="A250" s="317" t="s">
        <v>218</v>
      </c>
      <c r="B250" s="322">
        <f>+'Beregningsskema tilbud med afd.'!M33</f>
        <v>0</v>
      </c>
      <c r="C250" s="318" t="s">
        <v>175</v>
      </c>
    </row>
    <row r="251" spans="1:3" ht="15" x14ac:dyDescent="0.2">
      <c r="A251" s="319" t="s">
        <v>176</v>
      </c>
      <c r="B251" s="351">
        <f>+'Beregningsskema tilbud med afd.'!G33</f>
        <v>0</v>
      </c>
      <c r="C251" s="316" t="s">
        <v>177</v>
      </c>
    </row>
    <row r="252" spans="1:3" ht="15" x14ac:dyDescent="0.2">
      <c r="A252" s="319" t="s">
        <v>201</v>
      </c>
      <c r="B252" s="355">
        <f>+'Beregningsskema tilbud med afd.'!F33</f>
        <v>0</v>
      </c>
      <c r="C252" s="316" t="s">
        <v>203</v>
      </c>
    </row>
    <row r="253" spans="1:3" ht="15" x14ac:dyDescent="0.2">
      <c r="A253" s="314" t="s">
        <v>178</v>
      </c>
      <c r="B253" s="355">
        <f>+'Beregningsskema tilbud med afd.'!E33</f>
        <v>0</v>
      </c>
      <c r="C253" s="316" t="s">
        <v>179</v>
      </c>
    </row>
    <row r="254" spans="1:3" ht="15.75" thickBot="1" x14ac:dyDescent="0.25">
      <c r="A254" s="320" t="s">
        <v>180</v>
      </c>
      <c r="B254" s="352">
        <f>+'Beregningsskema tilbud med afd.'!H33</f>
        <v>0</v>
      </c>
      <c r="C254" s="316" t="s">
        <v>181</v>
      </c>
    </row>
    <row r="255" spans="1:3" ht="15" x14ac:dyDescent="0.2">
      <c r="A255" s="312" t="s">
        <v>182</v>
      </c>
      <c r="B255" s="321">
        <f>+'Beregningsskema tilbud med afd.'!C33</f>
        <v>0</v>
      </c>
      <c r="C255" s="311" t="s">
        <v>183</v>
      </c>
    </row>
    <row r="256" spans="1:3" ht="15.75" thickBot="1" x14ac:dyDescent="0.25">
      <c r="A256" s="317" t="s">
        <v>184</v>
      </c>
      <c r="B256" s="322">
        <f>+'Beregningsskema tilbud med afd.'!I33</f>
        <v>0</v>
      </c>
      <c r="C256" s="318" t="s">
        <v>185</v>
      </c>
    </row>
    <row r="257" spans="1:3" ht="15" x14ac:dyDescent="0.2">
      <c r="A257" s="312" t="s">
        <v>186</v>
      </c>
      <c r="B257" s="323">
        <f>+'Beregningsskema tilbud med afd.'!D33</f>
        <v>0.98</v>
      </c>
      <c r="C257" s="311" t="s">
        <v>187</v>
      </c>
    </row>
    <row r="258" spans="1:3" ht="25.5" x14ac:dyDescent="0.2">
      <c r="A258" s="324" t="s">
        <v>188</v>
      </c>
      <c r="B258" s="325"/>
      <c r="C258" s="316" t="s">
        <v>189</v>
      </c>
    </row>
    <row r="259" spans="1:3" ht="26.25" thickBot="1" x14ac:dyDescent="0.25">
      <c r="A259" s="326" t="s">
        <v>190</v>
      </c>
      <c r="B259" s="327">
        <f>+'Beregningsskema tilbud med afd.'!$B$9</f>
        <v>12</v>
      </c>
      <c r="C259" s="328" t="s">
        <v>191</v>
      </c>
    </row>
    <row r="260" spans="1:3" ht="15" x14ac:dyDescent="0.2">
      <c r="A260" s="329" t="s">
        <v>192</v>
      </c>
      <c r="B260" s="330" t="e">
        <f>+'Beregningsskema tilbud med afd.'!P33</f>
        <v>#DIV/0!</v>
      </c>
      <c r="C260" s="331" t="s">
        <v>193</v>
      </c>
    </row>
    <row r="261" spans="1:3" ht="25.5" x14ac:dyDescent="0.2">
      <c r="A261" s="333" t="s">
        <v>219</v>
      </c>
      <c r="B261" s="334" t="e">
        <f>+'Beregningsskema tilbud med afd.'!Q33</f>
        <v>#DIV/0!</v>
      </c>
      <c r="C261" s="335" t="s">
        <v>194</v>
      </c>
    </row>
    <row r="262" spans="1:3" ht="26.25" thickBot="1" x14ac:dyDescent="0.25">
      <c r="A262" s="336" t="s">
        <v>195</v>
      </c>
      <c r="B262" s="327">
        <f>+'Beregningsskema tilbud med afd.'!J33</f>
        <v>0</v>
      </c>
      <c r="C262" s="337" t="s">
        <v>196</v>
      </c>
    </row>
    <row r="263" spans="1:3" ht="15" x14ac:dyDescent="0.2">
      <c r="A263" s="360" t="s">
        <v>205</v>
      </c>
      <c r="B263" s="361"/>
      <c r="C263" s="316"/>
    </row>
    <row r="264" spans="1:3" ht="15.75" thickBot="1" x14ac:dyDescent="0.25">
      <c r="A264" s="338" t="s">
        <v>204</v>
      </c>
      <c r="B264" s="339">
        <f>+'Beregningsskema tilbud med afd.'!G354</f>
        <v>0</v>
      </c>
      <c r="C264" s="316" t="s">
        <v>197</v>
      </c>
    </row>
    <row r="265" spans="1:3" ht="13.5" thickBot="1" x14ac:dyDescent="0.25">
      <c r="A265" s="340" t="s">
        <v>2</v>
      </c>
      <c r="B265" s="341">
        <f>+'Beregningsskema tilbud med afd.'!G355</f>
        <v>0</v>
      </c>
      <c r="C265" s="342" t="s">
        <v>198</v>
      </c>
    </row>
    <row r="266" spans="1:3" ht="15" x14ac:dyDescent="0.2">
      <c r="A266" s="329" t="s">
        <v>199</v>
      </c>
      <c r="B266" s="343"/>
      <c r="C266" s="311"/>
    </row>
    <row r="267" spans="1:3" ht="15.75" thickBot="1" x14ac:dyDescent="0.25">
      <c r="A267" s="358"/>
      <c r="B267" s="359"/>
      <c r="C267" s="318" t="s">
        <v>200</v>
      </c>
    </row>
    <row r="268" spans="1:3" ht="15" x14ac:dyDescent="0.2">
      <c r="A268" s="329" t="s">
        <v>206</v>
      </c>
      <c r="B268" s="343"/>
      <c r="C268" s="311"/>
    </row>
    <row r="269" spans="1:3" ht="15.75" thickBot="1" x14ac:dyDescent="0.25">
      <c r="A269" s="362"/>
      <c r="B269" s="363"/>
      <c r="C269" s="318" t="s">
        <v>207</v>
      </c>
    </row>
    <row r="271" spans="1:3" ht="13.5" thickBot="1" x14ac:dyDescent="0.25"/>
    <row r="272" spans="1:3" ht="15.75" thickBot="1" x14ac:dyDescent="0.25">
      <c r="A272" s="309" t="s">
        <v>169</v>
      </c>
      <c r="B272" s="310">
        <f>+'Beregningsskema tilbud med afd.'!A34</f>
        <v>0</v>
      </c>
      <c r="C272" s="311" t="s">
        <v>170</v>
      </c>
    </row>
    <row r="273" spans="1:3" ht="15" x14ac:dyDescent="0.2">
      <c r="A273" s="312" t="s">
        <v>171</v>
      </c>
      <c r="B273" s="313" t="str">
        <f>+'Beregningsskema tilbud med afd.'!B34</f>
        <v>Ydelse 11</v>
      </c>
      <c r="C273" s="311" t="s">
        <v>172</v>
      </c>
    </row>
    <row r="274" spans="1:3" ht="15" x14ac:dyDescent="0.2">
      <c r="A274" s="314" t="s">
        <v>216</v>
      </c>
      <c r="B274" s="315">
        <f>+'Beregningsskema tilbud med afd.'!K34</f>
        <v>0</v>
      </c>
      <c r="C274" s="316" t="s">
        <v>173</v>
      </c>
    </row>
    <row r="275" spans="1:3" ht="15" x14ac:dyDescent="0.2">
      <c r="A275" s="314" t="s">
        <v>217</v>
      </c>
      <c r="B275" s="315">
        <f>+'Beregningsskema tilbud med afd.'!L34</f>
        <v>0</v>
      </c>
      <c r="C275" s="316" t="s">
        <v>174</v>
      </c>
    </row>
    <row r="276" spans="1:3" ht="15.75" thickBot="1" x14ac:dyDescent="0.25">
      <c r="A276" s="317" t="s">
        <v>218</v>
      </c>
      <c r="B276" s="322">
        <f>+'Beregningsskema tilbud med afd.'!M34</f>
        <v>0</v>
      </c>
      <c r="C276" s="318" t="s">
        <v>175</v>
      </c>
    </row>
    <row r="277" spans="1:3" ht="15" x14ac:dyDescent="0.2">
      <c r="A277" s="319" t="s">
        <v>176</v>
      </c>
      <c r="B277" s="351">
        <f>+'Beregningsskema tilbud med afd.'!G34</f>
        <v>0</v>
      </c>
      <c r="C277" s="316" t="s">
        <v>177</v>
      </c>
    </row>
    <row r="278" spans="1:3" ht="15" x14ac:dyDescent="0.2">
      <c r="A278" s="319" t="s">
        <v>201</v>
      </c>
      <c r="B278" s="355">
        <f>+'Beregningsskema tilbud med afd.'!F34</f>
        <v>0</v>
      </c>
      <c r="C278" s="316" t="s">
        <v>203</v>
      </c>
    </row>
    <row r="279" spans="1:3" ht="15" x14ac:dyDescent="0.2">
      <c r="A279" s="314" t="s">
        <v>178</v>
      </c>
      <c r="B279" s="355">
        <f>+'Beregningsskema tilbud med afd.'!E34</f>
        <v>0</v>
      </c>
      <c r="C279" s="316" t="s">
        <v>179</v>
      </c>
    </row>
    <row r="280" spans="1:3" ht="15.75" thickBot="1" x14ac:dyDescent="0.25">
      <c r="A280" s="320" t="s">
        <v>180</v>
      </c>
      <c r="B280" s="352">
        <f>+'Beregningsskema tilbud med afd.'!H34</f>
        <v>0</v>
      </c>
      <c r="C280" s="316" t="s">
        <v>181</v>
      </c>
    </row>
    <row r="281" spans="1:3" ht="15" x14ac:dyDescent="0.2">
      <c r="A281" s="312" t="s">
        <v>182</v>
      </c>
      <c r="B281" s="321">
        <f>+'Beregningsskema tilbud med afd.'!C34</f>
        <v>0</v>
      </c>
      <c r="C281" s="311" t="s">
        <v>183</v>
      </c>
    </row>
    <row r="282" spans="1:3" ht="15.75" thickBot="1" x14ac:dyDescent="0.25">
      <c r="A282" s="317" t="s">
        <v>184</v>
      </c>
      <c r="B282" s="322">
        <f>+'Beregningsskema tilbud med afd.'!I34</f>
        <v>0</v>
      </c>
      <c r="C282" s="318" t="s">
        <v>185</v>
      </c>
    </row>
    <row r="283" spans="1:3" ht="15" x14ac:dyDescent="0.2">
      <c r="A283" s="312" t="s">
        <v>186</v>
      </c>
      <c r="B283" s="323">
        <f>+'Beregningsskema tilbud med afd.'!D34</f>
        <v>0.98</v>
      </c>
      <c r="C283" s="311" t="s">
        <v>187</v>
      </c>
    </row>
    <row r="284" spans="1:3" ht="25.5" x14ac:dyDescent="0.2">
      <c r="A284" s="324" t="s">
        <v>188</v>
      </c>
      <c r="B284" s="325"/>
      <c r="C284" s="316" t="s">
        <v>189</v>
      </c>
    </row>
    <row r="285" spans="1:3" ht="26.25" thickBot="1" x14ac:dyDescent="0.25">
      <c r="A285" s="326" t="s">
        <v>190</v>
      </c>
      <c r="B285" s="327">
        <f>+'Beregningsskema tilbud med afd.'!$B$9</f>
        <v>12</v>
      </c>
      <c r="C285" s="328" t="s">
        <v>191</v>
      </c>
    </row>
    <row r="286" spans="1:3" ht="15" x14ac:dyDescent="0.2">
      <c r="A286" s="329" t="s">
        <v>192</v>
      </c>
      <c r="B286" s="330" t="e">
        <f>+'Beregningsskema tilbud med afd.'!P34</f>
        <v>#DIV/0!</v>
      </c>
      <c r="C286" s="331" t="s">
        <v>193</v>
      </c>
    </row>
    <row r="287" spans="1:3" ht="25.5" x14ac:dyDescent="0.2">
      <c r="A287" s="333" t="s">
        <v>219</v>
      </c>
      <c r="B287" s="334" t="e">
        <f>+'Beregningsskema tilbud med afd.'!Q34</f>
        <v>#DIV/0!</v>
      </c>
      <c r="C287" s="335" t="s">
        <v>194</v>
      </c>
    </row>
    <row r="288" spans="1:3" ht="26.25" thickBot="1" x14ac:dyDescent="0.25">
      <c r="A288" s="336" t="s">
        <v>195</v>
      </c>
      <c r="B288" s="327">
        <f>+'Beregningsskema tilbud med afd.'!J34</f>
        <v>0</v>
      </c>
      <c r="C288" s="337" t="s">
        <v>196</v>
      </c>
    </row>
    <row r="289" spans="1:3" ht="15" x14ac:dyDescent="0.2">
      <c r="A289" s="360" t="s">
        <v>205</v>
      </c>
      <c r="B289" s="361"/>
      <c r="C289" s="316"/>
    </row>
    <row r="290" spans="1:3" ht="15.75" thickBot="1" x14ac:dyDescent="0.25">
      <c r="A290" s="338" t="s">
        <v>204</v>
      </c>
      <c r="B290" s="339">
        <f>+'Beregningsskema tilbud med afd.'!G383</f>
        <v>0</v>
      </c>
      <c r="C290" s="316" t="s">
        <v>197</v>
      </c>
    </row>
    <row r="291" spans="1:3" ht="13.5" thickBot="1" x14ac:dyDescent="0.25">
      <c r="A291" s="340" t="s">
        <v>2</v>
      </c>
      <c r="B291" s="341">
        <f>+'Beregningsskema tilbud med afd.'!G384</f>
        <v>0</v>
      </c>
      <c r="C291" s="342" t="s">
        <v>198</v>
      </c>
    </row>
    <row r="292" spans="1:3" ht="15" x14ac:dyDescent="0.2">
      <c r="A292" s="329" t="s">
        <v>199</v>
      </c>
      <c r="B292" s="343"/>
      <c r="C292" s="311"/>
    </row>
    <row r="293" spans="1:3" ht="15.75" thickBot="1" x14ac:dyDescent="0.25">
      <c r="A293" s="358"/>
      <c r="B293" s="359"/>
      <c r="C293" s="318" t="s">
        <v>200</v>
      </c>
    </row>
    <row r="294" spans="1:3" ht="15" x14ac:dyDescent="0.2">
      <c r="A294" s="329" t="s">
        <v>206</v>
      </c>
      <c r="B294" s="343"/>
      <c r="C294" s="311"/>
    </row>
    <row r="295" spans="1:3" ht="15.75" thickBot="1" x14ac:dyDescent="0.25">
      <c r="A295" s="362"/>
      <c r="B295" s="363"/>
      <c r="C295" s="318" t="s">
        <v>207</v>
      </c>
    </row>
    <row r="296" spans="1:3" ht="15" x14ac:dyDescent="0.2">
      <c r="A296" s="344"/>
      <c r="B296" s="345"/>
      <c r="C296" s="346"/>
    </row>
    <row r="297" spans="1:3" ht="13.5" thickBot="1" x14ac:dyDescent="0.25"/>
    <row r="298" spans="1:3" ht="15.75" thickBot="1" x14ac:dyDescent="0.25">
      <c r="A298" s="309" t="s">
        <v>169</v>
      </c>
      <c r="B298" s="310">
        <f>+'Beregningsskema tilbud med afd.'!A35</f>
        <v>0</v>
      </c>
      <c r="C298" s="311" t="s">
        <v>170</v>
      </c>
    </row>
    <row r="299" spans="1:3" ht="15" x14ac:dyDescent="0.2">
      <c r="A299" s="312" t="s">
        <v>171</v>
      </c>
      <c r="B299" s="313" t="str">
        <f>+'Beregningsskema tilbud med afd.'!B35</f>
        <v>Ydelse 12</v>
      </c>
      <c r="C299" s="311" t="s">
        <v>172</v>
      </c>
    </row>
    <row r="300" spans="1:3" ht="15" x14ac:dyDescent="0.2">
      <c r="A300" s="314" t="s">
        <v>216</v>
      </c>
      <c r="B300" s="315">
        <f>+'Beregningsskema tilbud med afd.'!K35</f>
        <v>0</v>
      </c>
      <c r="C300" s="316" t="s">
        <v>173</v>
      </c>
    </row>
    <row r="301" spans="1:3" ht="15" x14ac:dyDescent="0.2">
      <c r="A301" s="314" t="s">
        <v>217</v>
      </c>
      <c r="B301" s="315">
        <f>+'Beregningsskema tilbud med afd.'!L35</f>
        <v>0</v>
      </c>
      <c r="C301" s="316" t="s">
        <v>174</v>
      </c>
    </row>
    <row r="302" spans="1:3" ht="15.75" thickBot="1" x14ac:dyDescent="0.25">
      <c r="A302" s="317" t="s">
        <v>218</v>
      </c>
      <c r="B302" s="322">
        <f>+'Beregningsskema tilbud med afd.'!M35</f>
        <v>0</v>
      </c>
      <c r="C302" s="318" t="s">
        <v>175</v>
      </c>
    </row>
    <row r="303" spans="1:3" ht="15" x14ac:dyDescent="0.2">
      <c r="A303" s="319" t="s">
        <v>176</v>
      </c>
      <c r="B303" s="351">
        <f>+'Beregningsskema tilbud med afd.'!G35</f>
        <v>0</v>
      </c>
      <c r="C303" s="316" t="s">
        <v>177</v>
      </c>
    </row>
    <row r="304" spans="1:3" ht="15" x14ac:dyDescent="0.2">
      <c r="A304" s="319" t="s">
        <v>201</v>
      </c>
      <c r="B304" s="355">
        <f>+'Beregningsskema tilbud med afd.'!F35</f>
        <v>0</v>
      </c>
      <c r="C304" s="316" t="s">
        <v>203</v>
      </c>
    </row>
    <row r="305" spans="1:3" ht="15" x14ac:dyDescent="0.2">
      <c r="A305" s="314" t="s">
        <v>178</v>
      </c>
      <c r="B305" s="355">
        <f>+'Beregningsskema tilbud med afd.'!E35</f>
        <v>0</v>
      </c>
      <c r="C305" s="316" t="s">
        <v>179</v>
      </c>
    </row>
    <row r="306" spans="1:3" ht="15.75" thickBot="1" x14ac:dyDescent="0.25">
      <c r="A306" s="320" t="s">
        <v>180</v>
      </c>
      <c r="B306" s="352">
        <f>+'Beregningsskema tilbud med afd.'!H35</f>
        <v>0</v>
      </c>
      <c r="C306" s="316" t="s">
        <v>181</v>
      </c>
    </row>
    <row r="307" spans="1:3" ht="15" x14ac:dyDescent="0.2">
      <c r="A307" s="312" t="s">
        <v>182</v>
      </c>
      <c r="B307" s="321">
        <f>+'Beregningsskema tilbud med afd.'!C35</f>
        <v>0</v>
      </c>
      <c r="C307" s="311" t="s">
        <v>183</v>
      </c>
    </row>
    <row r="308" spans="1:3" ht="15.75" thickBot="1" x14ac:dyDescent="0.25">
      <c r="A308" s="317" t="s">
        <v>184</v>
      </c>
      <c r="B308" s="322">
        <f>+'Beregningsskema tilbud med afd.'!I35</f>
        <v>0</v>
      </c>
      <c r="C308" s="318" t="s">
        <v>185</v>
      </c>
    </row>
    <row r="309" spans="1:3" ht="15" x14ac:dyDescent="0.2">
      <c r="A309" s="312" t="s">
        <v>186</v>
      </c>
      <c r="B309" s="323">
        <f>+'Beregningsskema tilbud med afd.'!D35</f>
        <v>0.98</v>
      </c>
      <c r="C309" s="311" t="s">
        <v>187</v>
      </c>
    </row>
    <row r="310" spans="1:3" ht="25.5" x14ac:dyDescent="0.2">
      <c r="A310" s="324" t="s">
        <v>188</v>
      </c>
      <c r="B310" s="325"/>
      <c r="C310" s="316" t="s">
        <v>189</v>
      </c>
    </row>
    <row r="311" spans="1:3" ht="26.25" thickBot="1" x14ac:dyDescent="0.25">
      <c r="A311" s="326" t="s">
        <v>190</v>
      </c>
      <c r="B311" s="327">
        <f>+'Beregningsskema tilbud med afd.'!$B$9</f>
        <v>12</v>
      </c>
      <c r="C311" s="328" t="s">
        <v>191</v>
      </c>
    </row>
    <row r="312" spans="1:3" ht="15" x14ac:dyDescent="0.2">
      <c r="A312" s="329" t="s">
        <v>192</v>
      </c>
      <c r="B312" s="330" t="e">
        <f>+'Beregningsskema tilbud med afd.'!P35</f>
        <v>#DIV/0!</v>
      </c>
      <c r="C312" s="331" t="s">
        <v>193</v>
      </c>
    </row>
    <row r="313" spans="1:3" ht="25.5" x14ac:dyDescent="0.2">
      <c r="A313" s="333" t="s">
        <v>219</v>
      </c>
      <c r="B313" s="334" t="e">
        <f>+'Beregningsskema tilbud med afd.'!Q35</f>
        <v>#DIV/0!</v>
      </c>
      <c r="C313" s="335" t="s">
        <v>194</v>
      </c>
    </row>
    <row r="314" spans="1:3" ht="26.25" thickBot="1" x14ac:dyDescent="0.25">
      <c r="A314" s="336" t="s">
        <v>195</v>
      </c>
      <c r="B314" s="327">
        <f>+'Beregningsskema tilbud med afd.'!J35</f>
        <v>0</v>
      </c>
      <c r="C314" s="337" t="s">
        <v>196</v>
      </c>
    </row>
    <row r="315" spans="1:3" ht="15" x14ac:dyDescent="0.2">
      <c r="A315" s="360" t="s">
        <v>205</v>
      </c>
      <c r="B315" s="361"/>
      <c r="C315" s="316"/>
    </row>
    <row r="316" spans="1:3" ht="15.75" thickBot="1" x14ac:dyDescent="0.25">
      <c r="A316" s="338" t="s">
        <v>204</v>
      </c>
      <c r="B316" s="339">
        <f>+'Beregningsskema tilbud med afd.'!G412</f>
        <v>0</v>
      </c>
      <c r="C316" s="316" t="s">
        <v>197</v>
      </c>
    </row>
    <row r="317" spans="1:3" ht="13.5" thickBot="1" x14ac:dyDescent="0.25">
      <c r="A317" s="340" t="s">
        <v>2</v>
      </c>
      <c r="B317" s="341">
        <f>+'Beregningsskema tilbud med afd.'!G413</f>
        <v>0</v>
      </c>
      <c r="C317" s="342" t="s">
        <v>198</v>
      </c>
    </row>
    <row r="318" spans="1:3" ht="15" x14ac:dyDescent="0.2">
      <c r="A318" s="329" t="s">
        <v>199</v>
      </c>
      <c r="B318" s="343"/>
      <c r="C318" s="311"/>
    </row>
    <row r="319" spans="1:3" ht="15.75" thickBot="1" x14ac:dyDescent="0.25">
      <c r="A319" s="358"/>
      <c r="B319" s="359"/>
      <c r="C319" s="318" t="s">
        <v>200</v>
      </c>
    </row>
    <row r="320" spans="1:3" ht="15" x14ac:dyDescent="0.2">
      <c r="A320" s="329" t="s">
        <v>206</v>
      </c>
      <c r="B320" s="343"/>
      <c r="C320" s="311"/>
    </row>
    <row r="321" spans="1:3" ht="15.75" thickBot="1" x14ac:dyDescent="0.25">
      <c r="A321" s="362"/>
      <c r="B321" s="363"/>
      <c r="C321" s="318" t="s">
        <v>207</v>
      </c>
    </row>
  </sheetData>
  <mergeCells count="38">
    <mergeCell ref="A111:B111"/>
    <mergeCell ref="A133:B133"/>
    <mergeCell ref="A137:B137"/>
    <mergeCell ref="A159:B159"/>
    <mergeCell ref="A163:B163"/>
    <mergeCell ref="A113:B113"/>
    <mergeCell ref="A243:B243"/>
    <mergeCell ref="A217:B217"/>
    <mergeCell ref="A191:B191"/>
    <mergeCell ref="A165:B165"/>
    <mergeCell ref="A139:B139"/>
    <mergeCell ref="A185:B185"/>
    <mergeCell ref="A189:B189"/>
    <mergeCell ref="A211:B211"/>
    <mergeCell ref="A215:B215"/>
    <mergeCell ref="A237:B237"/>
    <mergeCell ref="A241:B241"/>
    <mergeCell ref="A319:B319"/>
    <mergeCell ref="A321:B321"/>
    <mergeCell ref="A263:B263"/>
    <mergeCell ref="A267:B267"/>
    <mergeCell ref="A289:B289"/>
    <mergeCell ref="A293:B293"/>
    <mergeCell ref="A315:B315"/>
    <mergeCell ref="A295:B295"/>
    <mergeCell ref="A269:B269"/>
    <mergeCell ref="A3:B3"/>
    <mergeCell ref="A8:B8"/>
    <mergeCell ref="A30:B30"/>
    <mergeCell ref="A34:B34"/>
    <mergeCell ref="A56:B56"/>
    <mergeCell ref="A36:B36"/>
    <mergeCell ref="A60:B60"/>
    <mergeCell ref="A81:B81"/>
    <mergeCell ref="A85:B85"/>
    <mergeCell ref="A107:B107"/>
    <mergeCell ref="A87:B87"/>
    <mergeCell ref="A62:B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47"/>
  <sheetViews>
    <sheetView tabSelected="1" zoomScale="85" zoomScaleNormal="85" zoomScaleSheetLayoutView="80" workbookViewId="0">
      <selection activeCell="B15" sqref="B15"/>
    </sheetView>
  </sheetViews>
  <sheetFormatPr defaultRowHeight="12.75" x14ac:dyDescent="0.2"/>
  <cols>
    <col min="1" max="1" width="23.7109375" customWidth="1"/>
    <col min="2" max="2" width="42.5703125" customWidth="1"/>
    <col min="3" max="3" width="14" customWidth="1"/>
    <col min="4" max="5" width="13.7109375" customWidth="1"/>
    <col min="6" max="6" width="14.7109375" customWidth="1"/>
    <col min="7" max="7" width="13.85546875" bestFit="1" customWidth="1"/>
    <col min="8" max="8" width="20.5703125" customWidth="1"/>
    <col min="9" max="9" width="22.7109375" customWidth="1"/>
    <col min="10" max="10" width="15" customWidth="1"/>
    <col min="11" max="11" width="13.28515625" customWidth="1"/>
    <col min="12" max="12" width="14.5703125" customWidth="1"/>
    <col min="13" max="13" width="11.85546875" customWidth="1"/>
    <col min="14" max="14" width="13.7109375" customWidth="1"/>
    <col min="15" max="15" width="10.28515625" customWidth="1"/>
    <col min="16" max="16" width="13" customWidth="1"/>
    <col min="17" max="17" width="11.85546875" bestFit="1" customWidth="1"/>
  </cols>
  <sheetData>
    <row r="1" spans="1:10" ht="27.75" customHeight="1" thickBot="1" x14ac:dyDescent="0.3">
      <c r="A1" s="27"/>
      <c r="B1" s="28" t="s">
        <v>1</v>
      </c>
      <c r="C1" s="29"/>
      <c r="D1" s="29"/>
      <c r="E1" s="29"/>
      <c r="F1" s="30"/>
      <c r="G1" s="1"/>
      <c r="I1" s="2"/>
      <c r="J1" s="2"/>
    </row>
    <row r="3" spans="1:10" x14ac:dyDescent="0.2">
      <c r="A3" s="26" t="s">
        <v>44</v>
      </c>
    </row>
    <row r="4" spans="1:10" ht="13.5" thickBot="1" x14ac:dyDescent="0.25"/>
    <row r="5" spans="1:10" ht="16.5" thickBot="1" x14ac:dyDescent="0.3">
      <c r="A5" s="31" t="s">
        <v>34</v>
      </c>
      <c r="B5" s="32"/>
      <c r="E5" s="7"/>
    </row>
    <row r="6" spans="1:10" x14ac:dyDescent="0.2">
      <c r="A6" s="23" t="s">
        <v>12</v>
      </c>
      <c r="B6" s="75">
        <v>0.20300000000000001</v>
      </c>
      <c r="C6" t="s">
        <v>17</v>
      </c>
      <c r="E6" s="7"/>
    </row>
    <row r="7" spans="1:10" x14ac:dyDescent="0.2">
      <c r="A7" s="20" t="s">
        <v>13</v>
      </c>
      <c r="B7" s="9">
        <v>5.0000000000000001E-3</v>
      </c>
      <c r="C7" t="s">
        <v>17</v>
      </c>
      <c r="E7" s="7"/>
    </row>
    <row r="8" spans="1:10" ht="25.5" x14ac:dyDescent="0.2">
      <c r="A8" s="21" t="s">
        <v>14</v>
      </c>
      <c r="B8" s="33">
        <v>4.3999999999999997E-2</v>
      </c>
      <c r="C8" t="s">
        <v>18</v>
      </c>
      <c r="D8" s="152"/>
      <c r="E8" s="7"/>
    </row>
    <row r="9" spans="1:10" ht="25.5" x14ac:dyDescent="0.2">
      <c r="A9" s="118" t="s">
        <v>68</v>
      </c>
      <c r="B9" s="123">
        <v>12</v>
      </c>
      <c r="C9" t="s">
        <v>18</v>
      </c>
      <c r="E9" s="7"/>
    </row>
    <row r="10" spans="1:10" ht="38.25" x14ac:dyDescent="0.2">
      <c r="A10" s="21" t="s">
        <v>73</v>
      </c>
      <c r="B10" s="157">
        <v>4.5999999999999999E-3</v>
      </c>
      <c r="C10" t="s">
        <v>18</v>
      </c>
      <c r="E10" s="7"/>
    </row>
    <row r="11" spans="1:10" x14ac:dyDescent="0.2">
      <c r="A11" s="22" t="s">
        <v>15</v>
      </c>
      <c r="B11" s="11">
        <v>30</v>
      </c>
      <c r="C11" t="s">
        <v>17</v>
      </c>
      <c r="G11" s="7"/>
    </row>
    <row r="12" spans="1:10" x14ac:dyDescent="0.2">
      <c r="A12" s="10" t="s">
        <v>26</v>
      </c>
      <c r="B12" s="11">
        <v>2022</v>
      </c>
      <c r="C12" t="s">
        <v>17</v>
      </c>
    </row>
    <row r="13" spans="1:10" ht="13.5" thickBot="1" x14ac:dyDescent="0.25">
      <c r="A13" s="288" t="s">
        <v>16</v>
      </c>
      <c r="B13" s="289">
        <v>365</v>
      </c>
      <c r="C13" t="s">
        <v>17</v>
      </c>
      <c r="I13" s="159"/>
      <c r="J13" s="159"/>
    </row>
    <row r="14" spans="1:10" ht="13.5" thickBot="1" x14ac:dyDescent="0.25">
      <c r="A14" s="288" t="s">
        <v>208</v>
      </c>
      <c r="B14" s="356">
        <v>1.9599999999999999E-2</v>
      </c>
      <c r="C14" s="357">
        <v>44256</v>
      </c>
      <c r="E14" s="7"/>
    </row>
    <row r="15" spans="1:10" x14ac:dyDescent="0.2">
      <c r="A15" s="152"/>
      <c r="B15" s="7"/>
      <c r="E15" s="7"/>
    </row>
    <row r="16" spans="1:10" x14ac:dyDescent="0.2">
      <c r="A16" s="10"/>
      <c r="E16" s="7"/>
    </row>
    <row r="17" spans="1:18" x14ac:dyDescent="0.2">
      <c r="A17" s="8"/>
      <c r="D17" s="159"/>
    </row>
    <row r="18" spans="1:18" ht="13.5" thickBot="1" x14ac:dyDescent="0.25">
      <c r="A18" s="8"/>
      <c r="D18" s="7"/>
      <c r="E18" s="7"/>
    </row>
    <row r="19" spans="1:18" ht="14.25" thickTop="1" thickBot="1" x14ac:dyDescent="0.25">
      <c r="A19" s="103" t="s">
        <v>64</v>
      </c>
      <c r="B19" s="79"/>
      <c r="C19" s="377"/>
      <c r="D19" s="377"/>
      <c r="E19" s="377"/>
      <c r="F19" s="377"/>
      <c r="G19" s="377"/>
    </row>
    <row r="20" spans="1:18" ht="14.25" thickTop="1" thickBot="1" x14ac:dyDescent="0.25">
      <c r="A20" s="103" t="s">
        <v>60</v>
      </c>
      <c r="B20" s="286"/>
      <c r="C20" s="34"/>
      <c r="D20" s="35"/>
      <c r="E20" s="35"/>
      <c r="F20" s="34"/>
    </row>
    <row r="21" spans="1:18" ht="33.75" customHeight="1" thickBot="1" x14ac:dyDescent="0.25">
      <c r="A21" s="104" t="s">
        <v>3</v>
      </c>
      <c r="B21" s="378" t="s">
        <v>19</v>
      </c>
      <c r="C21" s="379"/>
      <c r="D21" s="379"/>
      <c r="E21" s="380"/>
      <c r="F21" s="380"/>
      <c r="G21" s="380"/>
      <c r="H21" s="380"/>
      <c r="I21" s="380"/>
      <c r="J21" s="380"/>
      <c r="K21" s="380"/>
      <c r="L21" s="380"/>
      <c r="M21" s="380"/>
      <c r="N21" s="160"/>
      <c r="O21" s="160"/>
      <c r="P21" s="160"/>
    </row>
    <row r="22" spans="1:18" ht="136.5" customHeight="1" x14ac:dyDescent="0.2">
      <c r="A22" s="105" t="s">
        <v>49</v>
      </c>
      <c r="B22" s="105" t="s">
        <v>50</v>
      </c>
      <c r="C22" s="105" t="s">
        <v>210</v>
      </c>
      <c r="D22" s="105" t="s">
        <v>35</v>
      </c>
      <c r="E22" s="105" t="s">
        <v>65</v>
      </c>
      <c r="F22" s="105" t="s">
        <v>202</v>
      </c>
      <c r="G22" s="105" t="s">
        <v>66</v>
      </c>
      <c r="H22" s="108" t="s">
        <v>105</v>
      </c>
      <c r="I22" s="105" t="s">
        <v>61</v>
      </c>
      <c r="J22" s="105" t="s">
        <v>67</v>
      </c>
      <c r="K22" s="105" t="s">
        <v>211</v>
      </c>
      <c r="L22" s="105" t="s">
        <v>212</v>
      </c>
      <c r="M22" s="109" t="s">
        <v>213</v>
      </c>
      <c r="N22" s="105" t="s">
        <v>102</v>
      </c>
      <c r="O22" s="36" t="s">
        <v>62</v>
      </c>
      <c r="P22" s="36" t="s">
        <v>107</v>
      </c>
      <c r="Q22" s="36" t="s">
        <v>108</v>
      </c>
      <c r="R22" s="36" t="s">
        <v>109</v>
      </c>
    </row>
    <row r="23" spans="1:18" x14ac:dyDescent="0.2">
      <c r="A23" s="80"/>
      <c r="B23" s="80" t="s">
        <v>7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6"/>
      <c r="P23" s="86"/>
      <c r="Q23" s="86"/>
      <c r="R23" s="86"/>
    </row>
    <row r="24" spans="1:18" x14ac:dyDescent="0.2">
      <c r="A24" s="350"/>
      <c r="B24" s="171" t="s">
        <v>116</v>
      </c>
      <c r="C24" s="112"/>
      <c r="D24" s="113">
        <v>0.98</v>
      </c>
      <c r="E24" s="349"/>
      <c r="F24" s="110"/>
      <c r="G24" s="110"/>
      <c r="H24" s="349"/>
      <c r="I24" s="110"/>
      <c r="J24" s="110"/>
      <c r="K24" s="107"/>
      <c r="L24" s="349"/>
      <c r="M24" s="116"/>
      <c r="N24" s="265"/>
      <c r="O24" s="116"/>
      <c r="P24" s="116" t="e">
        <f>+H94</f>
        <v>#DIV/0!</v>
      </c>
      <c r="Q24" s="178" t="e">
        <f>+(P24/(1+$B$14)-M24)/M24</f>
        <v>#DIV/0!</v>
      </c>
      <c r="R24" s="116">
        <f>+G93</f>
        <v>0</v>
      </c>
    </row>
    <row r="25" spans="1:18" x14ac:dyDescent="0.2">
      <c r="A25" s="82"/>
      <c r="B25" s="81" t="s">
        <v>51</v>
      </c>
      <c r="C25" s="112"/>
      <c r="D25" s="113">
        <v>0.98</v>
      </c>
      <c r="E25" s="349"/>
      <c r="F25" s="110"/>
      <c r="G25" s="110"/>
      <c r="H25" s="110"/>
      <c r="I25" s="110"/>
      <c r="J25" s="110"/>
      <c r="K25" s="107"/>
      <c r="L25" s="349"/>
      <c r="M25" s="116"/>
      <c r="N25" s="265"/>
      <c r="O25" s="116"/>
      <c r="P25" s="116" t="e">
        <f>+H123</f>
        <v>#DIV/0!</v>
      </c>
      <c r="Q25" s="178" t="e">
        <f t="shared" ref="Q25:Q35" si="0">+(P25/(1+$B$14)-M25)/M25</f>
        <v>#DIV/0!</v>
      </c>
      <c r="R25" s="116">
        <f>+G122</f>
        <v>0</v>
      </c>
    </row>
    <row r="26" spans="1:18" x14ac:dyDescent="0.2">
      <c r="A26" s="82"/>
      <c r="B26" s="81" t="s">
        <v>52</v>
      </c>
      <c r="C26" s="112"/>
      <c r="D26" s="113">
        <v>0.98</v>
      </c>
      <c r="E26" s="349"/>
      <c r="F26" s="110"/>
      <c r="G26" s="110"/>
      <c r="H26" s="349"/>
      <c r="I26" s="110"/>
      <c r="J26" s="110"/>
      <c r="K26" s="107"/>
      <c r="L26" s="349"/>
      <c r="M26" s="116"/>
      <c r="N26" s="265"/>
      <c r="O26" s="116"/>
      <c r="P26" s="116" t="e">
        <f>+H152</f>
        <v>#DIV/0!</v>
      </c>
      <c r="Q26" s="178" t="e">
        <f t="shared" si="0"/>
        <v>#DIV/0!</v>
      </c>
      <c r="R26" s="116">
        <f>+G151</f>
        <v>0</v>
      </c>
    </row>
    <row r="27" spans="1:18" x14ac:dyDescent="0.2">
      <c r="A27" s="82"/>
      <c r="B27" s="81" t="s">
        <v>53</v>
      </c>
      <c r="C27" s="112"/>
      <c r="D27" s="113">
        <v>0.98</v>
      </c>
      <c r="E27" s="349"/>
      <c r="F27" s="110"/>
      <c r="G27" s="110"/>
      <c r="H27" s="349"/>
      <c r="I27" s="110"/>
      <c r="J27" s="110"/>
      <c r="K27" s="107"/>
      <c r="L27" s="349"/>
      <c r="M27" s="116"/>
      <c r="N27" s="265"/>
      <c r="O27" s="116"/>
      <c r="P27" s="116" t="e">
        <f>+H181</f>
        <v>#DIV/0!</v>
      </c>
      <c r="Q27" s="178" t="e">
        <f t="shared" si="0"/>
        <v>#DIV/0!</v>
      </c>
      <c r="R27" s="116">
        <f>+G180</f>
        <v>0</v>
      </c>
    </row>
    <row r="28" spans="1:18" x14ac:dyDescent="0.2">
      <c r="A28" s="82"/>
      <c r="B28" s="81" t="s">
        <v>54</v>
      </c>
      <c r="C28" s="112"/>
      <c r="D28" s="113">
        <v>0.98</v>
      </c>
      <c r="E28" s="349"/>
      <c r="F28" s="110"/>
      <c r="G28" s="110"/>
      <c r="H28" s="110"/>
      <c r="I28" s="110"/>
      <c r="J28" s="110"/>
      <c r="K28" s="107"/>
      <c r="L28" s="349"/>
      <c r="M28" s="116"/>
      <c r="N28" s="265"/>
      <c r="O28" s="116"/>
      <c r="P28" s="116" t="e">
        <f>+H210</f>
        <v>#DIV/0!</v>
      </c>
      <c r="Q28" s="178" t="e">
        <f t="shared" si="0"/>
        <v>#DIV/0!</v>
      </c>
      <c r="R28" s="116">
        <f>+G209</f>
        <v>0</v>
      </c>
    </row>
    <row r="29" spans="1:18" x14ac:dyDescent="0.2">
      <c r="A29" s="82"/>
      <c r="B29" s="81" t="s">
        <v>55</v>
      </c>
      <c r="C29" s="112"/>
      <c r="D29" s="113">
        <v>0.98</v>
      </c>
      <c r="E29" s="349"/>
      <c r="F29" s="110"/>
      <c r="G29" s="110"/>
      <c r="H29" s="349"/>
      <c r="I29" s="110"/>
      <c r="J29" s="110"/>
      <c r="K29" s="107"/>
      <c r="L29" s="349"/>
      <c r="M29" s="116"/>
      <c r="N29" s="265"/>
      <c r="O29" s="116"/>
      <c r="P29" s="116" t="e">
        <f>+H239</f>
        <v>#DIV/0!</v>
      </c>
      <c r="Q29" s="178" t="e">
        <f t="shared" si="0"/>
        <v>#DIV/0!</v>
      </c>
      <c r="R29" s="116">
        <f>+G238</f>
        <v>0</v>
      </c>
    </row>
    <row r="30" spans="1:18" x14ac:dyDescent="0.2">
      <c r="A30" s="82"/>
      <c r="B30" s="81" t="s">
        <v>56</v>
      </c>
      <c r="C30" s="112"/>
      <c r="D30" s="113">
        <v>0.98</v>
      </c>
      <c r="E30" s="349"/>
      <c r="F30" s="110"/>
      <c r="G30" s="110"/>
      <c r="H30" s="349"/>
      <c r="I30" s="110"/>
      <c r="J30" s="110"/>
      <c r="K30" s="107"/>
      <c r="L30" s="349"/>
      <c r="M30" s="116"/>
      <c r="N30" s="265"/>
      <c r="O30" s="116"/>
      <c r="P30" s="116" t="e">
        <f>+H268</f>
        <v>#DIV/0!</v>
      </c>
      <c r="Q30" s="178" t="e">
        <f t="shared" si="0"/>
        <v>#DIV/0!</v>
      </c>
      <c r="R30" s="116">
        <f>+G267</f>
        <v>0</v>
      </c>
    </row>
    <row r="31" spans="1:18" x14ac:dyDescent="0.2">
      <c r="A31" s="82"/>
      <c r="B31" s="81" t="s">
        <v>57</v>
      </c>
      <c r="C31" s="112"/>
      <c r="D31" s="113">
        <v>0.98</v>
      </c>
      <c r="E31" s="349"/>
      <c r="F31" s="110"/>
      <c r="G31" s="110"/>
      <c r="H31" s="110"/>
      <c r="I31" s="110"/>
      <c r="J31" s="110"/>
      <c r="K31" s="107"/>
      <c r="L31" s="349"/>
      <c r="M31" s="116"/>
      <c r="N31" s="265"/>
      <c r="O31" s="116"/>
      <c r="P31" s="116" t="e">
        <f>+H297</f>
        <v>#DIV/0!</v>
      </c>
      <c r="Q31" s="178" t="e">
        <f t="shared" si="0"/>
        <v>#DIV/0!</v>
      </c>
      <c r="R31" s="116">
        <f>+G296</f>
        <v>0</v>
      </c>
    </row>
    <row r="32" spans="1:18" x14ac:dyDescent="0.2">
      <c r="A32" s="82"/>
      <c r="B32" s="81" t="s">
        <v>58</v>
      </c>
      <c r="C32" s="112"/>
      <c r="D32" s="113">
        <v>0.98</v>
      </c>
      <c r="E32" s="349"/>
      <c r="F32" s="110"/>
      <c r="G32" s="110"/>
      <c r="H32" s="349"/>
      <c r="I32" s="110"/>
      <c r="J32" s="110"/>
      <c r="K32" s="107"/>
      <c r="L32" s="349"/>
      <c r="M32" s="116"/>
      <c r="N32" s="265"/>
      <c r="O32" s="116"/>
      <c r="P32" s="116" t="e">
        <f>+H326</f>
        <v>#DIV/0!</v>
      </c>
      <c r="Q32" s="178" t="e">
        <f t="shared" si="0"/>
        <v>#DIV/0!</v>
      </c>
      <c r="R32" s="116">
        <f>+G325</f>
        <v>0</v>
      </c>
    </row>
    <row r="33" spans="1:18" x14ac:dyDescent="0.2">
      <c r="A33" s="82"/>
      <c r="B33" s="171" t="s">
        <v>59</v>
      </c>
      <c r="C33" s="112"/>
      <c r="D33" s="113">
        <v>0.98</v>
      </c>
      <c r="E33" s="349"/>
      <c r="F33" s="110"/>
      <c r="G33" s="110"/>
      <c r="H33" s="349"/>
      <c r="I33" s="110"/>
      <c r="J33" s="110"/>
      <c r="K33" s="107"/>
      <c r="L33" s="349"/>
      <c r="M33" s="116"/>
      <c r="N33" s="265"/>
      <c r="O33" s="116"/>
      <c r="P33" s="116" t="e">
        <f>+H355</f>
        <v>#DIV/0!</v>
      </c>
      <c r="Q33" s="178" t="e">
        <f t="shared" si="0"/>
        <v>#DIV/0!</v>
      </c>
      <c r="R33" s="116">
        <f>+G354</f>
        <v>0</v>
      </c>
    </row>
    <row r="34" spans="1:18" x14ac:dyDescent="0.2">
      <c r="A34" s="82"/>
      <c r="B34" s="171" t="s">
        <v>111</v>
      </c>
      <c r="C34" s="112"/>
      <c r="D34" s="113">
        <v>0.98</v>
      </c>
      <c r="E34" s="349"/>
      <c r="F34" s="110"/>
      <c r="G34" s="110"/>
      <c r="H34" s="110"/>
      <c r="I34" s="110"/>
      <c r="J34" s="110"/>
      <c r="K34" s="107"/>
      <c r="L34" s="349"/>
      <c r="M34" s="116"/>
      <c r="N34" s="265"/>
      <c r="O34" s="116"/>
      <c r="P34" s="116" t="e">
        <f>+H384</f>
        <v>#DIV/0!</v>
      </c>
      <c r="Q34" s="178" t="e">
        <f t="shared" si="0"/>
        <v>#DIV/0!</v>
      </c>
      <c r="R34" s="116">
        <f>+G383</f>
        <v>0</v>
      </c>
    </row>
    <row r="35" spans="1:18" ht="13.5" thickBot="1" x14ac:dyDescent="0.25">
      <c r="A35" s="82"/>
      <c r="B35" s="171" t="s">
        <v>112</v>
      </c>
      <c r="C35" s="112"/>
      <c r="D35" s="113">
        <v>0.98</v>
      </c>
      <c r="E35" s="349"/>
      <c r="F35" s="110"/>
      <c r="G35" s="110"/>
      <c r="H35" s="349"/>
      <c r="I35" s="110"/>
      <c r="J35" s="110"/>
      <c r="K35" s="107"/>
      <c r="L35" s="349"/>
      <c r="M35" s="116"/>
      <c r="N35" s="265"/>
      <c r="O35" s="116"/>
      <c r="P35" s="116" t="e">
        <f>+H413</f>
        <v>#DIV/0!</v>
      </c>
      <c r="Q35" s="178" t="e">
        <f t="shared" si="0"/>
        <v>#DIV/0!</v>
      </c>
      <c r="R35" s="116">
        <f>+G412</f>
        <v>0</v>
      </c>
    </row>
    <row r="36" spans="1:18" ht="13.5" thickBot="1" x14ac:dyDescent="0.25">
      <c r="A36" s="83"/>
      <c r="B36" s="83" t="s">
        <v>2</v>
      </c>
      <c r="C36" s="114">
        <f>SUM(C24:C35)</f>
        <v>0</v>
      </c>
      <c r="D36" s="115"/>
      <c r="E36" s="111"/>
      <c r="F36" s="111"/>
      <c r="G36" s="111"/>
      <c r="H36" s="111"/>
      <c r="I36" s="111"/>
      <c r="J36" s="39"/>
      <c r="K36" s="39"/>
      <c r="L36" s="111"/>
      <c r="M36" s="114"/>
      <c r="N36" s="87">
        <f>SUM(N24:N35)</f>
        <v>0</v>
      </c>
      <c r="O36" s="117">
        <f>SUM(O23:O33)</f>
        <v>0</v>
      </c>
      <c r="P36" s="117"/>
      <c r="Q36" s="117"/>
      <c r="R36" s="117">
        <f>SUM(R24:R35)</f>
        <v>0</v>
      </c>
    </row>
    <row r="37" spans="1:18" ht="13.5" thickBot="1" x14ac:dyDescent="0.25"/>
    <row r="38" spans="1:18" ht="13.5" thickBot="1" x14ac:dyDescent="0.25">
      <c r="B38" s="374" t="s">
        <v>8</v>
      </c>
      <c r="C38" s="375"/>
      <c r="D38" s="376"/>
    </row>
    <row r="39" spans="1:18" ht="13.5" thickBot="1" x14ac:dyDescent="0.25">
      <c r="B39" s="3"/>
      <c r="E39" t="s">
        <v>0</v>
      </c>
    </row>
    <row r="40" spans="1:18" ht="24.75" thickBot="1" x14ac:dyDescent="0.25">
      <c r="A40" s="89" t="s">
        <v>4</v>
      </c>
      <c r="B40" s="92" t="s">
        <v>5</v>
      </c>
      <c r="C40" s="40" t="s">
        <v>149</v>
      </c>
      <c r="D40" s="89" t="s">
        <v>214</v>
      </c>
      <c r="E40" s="91" t="s">
        <v>148</v>
      </c>
      <c r="F40" s="92" t="s">
        <v>215</v>
      </c>
    </row>
    <row r="41" spans="1:18" ht="38.25" customHeight="1" x14ac:dyDescent="0.2">
      <c r="A41" s="368" t="s">
        <v>157</v>
      </c>
      <c r="B41" s="165" t="s">
        <v>158</v>
      </c>
      <c r="C41" s="174"/>
      <c r="D41" s="276"/>
      <c r="E41" s="276"/>
      <c r="F41" s="13">
        <f t="shared" ref="F41:F51" si="1">+E41+D41</f>
        <v>0</v>
      </c>
    </row>
    <row r="42" spans="1:18" x14ac:dyDescent="0.2">
      <c r="A42" s="369"/>
      <c r="B42" s="165" t="s">
        <v>129</v>
      </c>
      <c r="C42" s="244"/>
      <c r="D42" s="100"/>
      <c r="E42" s="100"/>
      <c r="F42" s="14">
        <f t="shared" si="1"/>
        <v>0</v>
      </c>
    </row>
    <row r="43" spans="1:18" x14ac:dyDescent="0.2">
      <c r="A43" s="369"/>
      <c r="B43" s="165" t="s">
        <v>130</v>
      </c>
      <c r="C43" s="174"/>
      <c r="D43" s="100"/>
      <c r="E43" s="100"/>
      <c r="F43" s="14">
        <f t="shared" si="1"/>
        <v>0</v>
      </c>
    </row>
    <row r="44" spans="1:18" ht="13.5" thickBot="1" x14ac:dyDescent="0.25">
      <c r="A44" s="369"/>
      <c r="B44" s="166" t="s">
        <v>146</v>
      </c>
      <c r="C44" s="175"/>
      <c r="D44" s="100"/>
      <c r="E44" s="100"/>
      <c r="F44" s="14">
        <f t="shared" si="1"/>
        <v>0</v>
      </c>
      <c r="H44" s="255"/>
      <c r="I44" s="255"/>
    </row>
    <row r="45" spans="1:18" x14ac:dyDescent="0.2">
      <c r="A45" s="368" t="s">
        <v>159</v>
      </c>
      <c r="B45" s="164" t="s">
        <v>132</v>
      </c>
      <c r="C45" s="177"/>
      <c r="D45" s="99"/>
      <c r="E45" s="99"/>
      <c r="F45" s="13">
        <f t="shared" si="1"/>
        <v>0</v>
      </c>
      <c r="H45" s="6"/>
      <c r="I45" s="6"/>
    </row>
    <row r="46" spans="1:18" x14ac:dyDescent="0.2">
      <c r="A46" s="370"/>
      <c r="B46" s="165" t="s">
        <v>133</v>
      </c>
      <c r="C46" s="174"/>
      <c r="D46" s="100"/>
      <c r="E46" s="100"/>
      <c r="F46" s="14">
        <f t="shared" si="1"/>
        <v>0</v>
      </c>
    </row>
    <row r="47" spans="1:18" x14ac:dyDescent="0.2">
      <c r="A47" s="370"/>
      <c r="B47" s="165" t="s">
        <v>134</v>
      </c>
      <c r="C47" s="174"/>
      <c r="D47" s="100"/>
      <c r="E47" s="100"/>
      <c r="F47" s="14">
        <f t="shared" si="1"/>
        <v>0</v>
      </c>
    </row>
    <row r="48" spans="1:18" ht="13.5" thickBot="1" x14ac:dyDescent="0.25">
      <c r="A48" s="370"/>
      <c r="B48" s="165" t="s">
        <v>155</v>
      </c>
      <c r="C48" s="174"/>
      <c r="D48" s="100"/>
      <c r="E48" s="100"/>
      <c r="F48" s="14">
        <f t="shared" si="1"/>
        <v>0</v>
      </c>
    </row>
    <row r="49" spans="1:9" ht="12.75" customHeight="1" x14ac:dyDescent="0.2">
      <c r="A49" s="371" t="s">
        <v>160</v>
      </c>
      <c r="B49" s="194" t="s">
        <v>117</v>
      </c>
      <c r="C49" s="177"/>
      <c r="D49" s="99"/>
      <c r="E49" s="99"/>
      <c r="F49" s="13">
        <f t="shared" si="1"/>
        <v>0</v>
      </c>
    </row>
    <row r="50" spans="1:9" x14ac:dyDescent="0.2">
      <c r="A50" s="372"/>
      <c r="B50" s="195" t="s">
        <v>152</v>
      </c>
      <c r="C50" s="202"/>
      <c r="D50" s="100"/>
      <c r="E50" s="100">
        <v>0</v>
      </c>
      <c r="F50" s="14">
        <f t="shared" si="1"/>
        <v>0</v>
      </c>
    </row>
    <row r="51" spans="1:9" ht="27.75" customHeight="1" x14ac:dyDescent="0.2">
      <c r="A51" s="372"/>
      <c r="B51" s="196" t="s">
        <v>119</v>
      </c>
      <c r="C51" s="202"/>
      <c r="D51" s="245">
        <f>(SUM(D41:D50)+SUM(D52:D53)+SUM(D55:D63))*$B$8</f>
        <v>0</v>
      </c>
      <c r="E51" s="245">
        <f>(SUM(E41:E50)+SUM(E52:E53)+SUM(E55:E63))*$B$8</f>
        <v>0</v>
      </c>
      <c r="F51" s="14">
        <f t="shared" si="1"/>
        <v>0</v>
      </c>
    </row>
    <row r="52" spans="1:9" ht="12.75" customHeight="1" thickBot="1" x14ac:dyDescent="0.25">
      <c r="A52" s="372"/>
      <c r="B52" s="195" t="s">
        <v>118</v>
      </c>
      <c r="C52" s="202"/>
      <c r="D52" s="100"/>
      <c r="E52" s="100"/>
      <c r="F52" s="14">
        <f>+E52+D52</f>
        <v>0</v>
      </c>
    </row>
    <row r="53" spans="1:9" ht="12.75" customHeight="1" thickBot="1" x14ac:dyDescent="0.25">
      <c r="A53" s="371" t="s">
        <v>110</v>
      </c>
      <c r="B53" s="194" t="s">
        <v>113</v>
      </c>
      <c r="C53" s="177"/>
      <c r="D53" s="99"/>
      <c r="E53" s="99"/>
      <c r="F53" s="13">
        <f t="shared" ref="F53:F58" si="2">+E53+D53</f>
        <v>0</v>
      </c>
    </row>
    <row r="54" spans="1:9" ht="18" customHeight="1" thickBot="1" x14ac:dyDescent="0.25">
      <c r="A54" s="373"/>
      <c r="B54" s="197" t="s">
        <v>120</v>
      </c>
      <c r="C54" s="177"/>
      <c r="D54" s="245">
        <f>(SUM(D41:D50)+SUM(D52:D53)+SUM(D55:D63))*$B$7</f>
        <v>0</v>
      </c>
      <c r="E54" s="245">
        <f>(SUM(E41:E50)+SUM(E52:E53)+SUM(E55:E63))*$B$7</f>
        <v>0</v>
      </c>
      <c r="F54" s="15">
        <f t="shared" si="2"/>
        <v>0</v>
      </c>
    </row>
    <row r="55" spans="1:9" ht="12.75" customHeight="1" x14ac:dyDescent="0.2">
      <c r="A55" s="381" t="s">
        <v>147</v>
      </c>
      <c r="B55" s="198" t="s">
        <v>114</v>
      </c>
      <c r="C55" s="204"/>
      <c r="D55" s="251"/>
      <c r="E55" s="251"/>
      <c r="F55" s="277">
        <f t="shared" si="2"/>
        <v>0</v>
      </c>
    </row>
    <row r="56" spans="1:9" ht="12.75" customHeight="1" x14ac:dyDescent="0.2">
      <c r="A56" s="382"/>
      <c r="B56" s="199" t="s">
        <v>135</v>
      </c>
      <c r="C56" s="175"/>
      <c r="D56" s="252"/>
      <c r="E56" s="252"/>
      <c r="F56" s="278">
        <f t="shared" si="2"/>
        <v>0</v>
      </c>
    </row>
    <row r="57" spans="1:9" ht="12.75" customHeight="1" x14ac:dyDescent="0.2">
      <c r="A57" s="382"/>
      <c r="B57" s="199" t="s">
        <v>137</v>
      </c>
      <c r="C57" s="175"/>
      <c r="D57" s="252"/>
      <c r="E57" s="252"/>
      <c r="F57" s="278">
        <f t="shared" si="2"/>
        <v>0</v>
      </c>
    </row>
    <row r="58" spans="1:9" ht="27" customHeight="1" thickBot="1" x14ac:dyDescent="0.25">
      <c r="A58" s="382"/>
      <c r="B58" s="195" t="s">
        <v>136</v>
      </c>
      <c r="C58" s="174"/>
      <c r="D58" s="253"/>
      <c r="E58" s="253"/>
      <c r="F58" s="279">
        <f t="shared" si="2"/>
        <v>0</v>
      </c>
    </row>
    <row r="59" spans="1:9" ht="23.1" customHeight="1" x14ac:dyDescent="0.2">
      <c r="A59" s="383" t="s">
        <v>122</v>
      </c>
      <c r="B59" s="194" t="s">
        <v>153</v>
      </c>
      <c r="C59" s="167"/>
      <c r="D59" s="263">
        <f>+Afskrivninger!H35+Afskrivninger!AB44+Afskrivninger!T44</f>
        <v>0</v>
      </c>
      <c r="E59" s="190"/>
      <c r="F59" s="280">
        <f t="shared" ref="F59:F62" si="3">+E59+D59</f>
        <v>0</v>
      </c>
      <c r="H59" s="290"/>
      <c r="I59" s="159"/>
    </row>
    <row r="60" spans="1:9" ht="36" customHeight="1" thickBot="1" x14ac:dyDescent="0.25">
      <c r="A60" s="384"/>
      <c r="B60" s="195" t="s">
        <v>154</v>
      </c>
      <c r="C60" s="168"/>
      <c r="D60" s="264">
        <f>+Afskrivninger!AJ44+Afskrivninger!AR44+Afskrivninger!AZ44+Afskrivninger!BH44</f>
        <v>0</v>
      </c>
      <c r="E60" s="191"/>
      <c r="F60" s="281">
        <f t="shared" si="3"/>
        <v>0</v>
      </c>
      <c r="H60" s="159"/>
      <c r="I60" s="159"/>
    </row>
    <row r="61" spans="1:9" ht="15" customHeight="1" x14ac:dyDescent="0.2">
      <c r="A61" s="385" t="s">
        <v>123</v>
      </c>
      <c r="B61" s="201" t="s">
        <v>124</v>
      </c>
      <c r="C61" s="173"/>
      <c r="D61" s="264">
        <f>+Afskrivninger!G35+Afskrivninger!L5+Afskrivninger!S44+Afskrivninger!AA44</f>
        <v>0</v>
      </c>
      <c r="E61" s="191"/>
      <c r="F61" s="282">
        <f t="shared" si="3"/>
        <v>0</v>
      </c>
      <c r="H61" s="290"/>
      <c r="I61" s="159"/>
    </row>
    <row r="62" spans="1:9" ht="15" customHeight="1" thickBot="1" x14ac:dyDescent="0.25">
      <c r="A62" s="382"/>
      <c r="B62" s="195" t="s">
        <v>125</v>
      </c>
      <c r="C62" s="202"/>
      <c r="D62" s="264">
        <f>+Afskrivninger!BG44+Afskrivninger!AY44+Afskrivninger!AQ44+Afskrivninger!AI44</f>
        <v>0</v>
      </c>
      <c r="E62" s="191"/>
      <c r="F62" s="281">
        <f t="shared" si="3"/>
        <v>0</v>
      </c>
      <c r="H62" s="159"/>
      <c r="I62" s="159"/>
    </row>
    <row r="63" spans="1:9" ht="15" customHeight="1" thickBot="1" x14ac:dyDescent="0.25">
      <c r="A63" s="382"/>
      <c r="B63" s="200" t="s">
        <v>126</v>
      </c>
      <c r="C63" s="176"/>
      <c r="D63" s="176"/>
      <c r="E63" s="190"/>
      <c r="F63" s="283">
        <f>+D63+E63</f>
        <v>0</v>
      </c>
      <c r="H63" s="159"/>
      <c r="I63" s="159"/>
    </row>
    <row r="64" spans="1:9" ht="12.75" customHeight="1" thickBot="1" x14ac:dyDescent="0.25">
      <c r="A64" s="169"/>
      <c r="B64" s="170" t="s">
        <v>6</v>
      </c>
      <c r="C64" s="170"/>
      <c r="D64" s="193"/>
      <c r="E64" s="192"/>
      <c r="F64" s="284">
        <f>+E64+D64</f>
        <v>0</v>
      </c>
    </row>
    <row r="65" spans="1:9" ht="12.75" customHeight="1" thickBot="1" x14ac:dyDescent="0.25">
      <c r="A65" s="88"/>
      <c r="B65" s="94" t="s">
        <v>2</v>
      </c>
      <c r="C65" s="95"/>
      <c r="D65" s="16">
        <f>SUM(D41:D64)</f>
        <v>0</v>
      </c>
      <c r="E65" s="17">
        <f>SUM(E41:E64)</f>
        <v>0</v>
      </c>
      <c r="F65" s="17">
        <f>SUM(F41:F64)</f>
        <v>0</v>
      </c>
    </row>
    <row r="66" spans="1:9" ht="30" customHeight="1" thickBot="1" x14ac:dyDescent="0.25">
      <c r="A66" s="3"/>
      <c r="D66" s="6" t="s">
        <v>0</v>
      </c>
      <c r="E66" t="s">
        <v>0</v>
      </c>
    </row>
    <row r="67" spans="1:9" ht="13.5" thickBot="1" x14ac:dyDescent="0.25">
      <c r="B67" s="374" t="str">
        <f>+B24</f>
        <v>Ydelse 1</v>
      </c>
      <c r="C67" s="375"/>
      <c r="D67" s="376" t="s">
        <v>0</v>
      </c>
    </row>
    <row r="68" spans="1:9" ht="13.5" thickBot="1" x14ac:dyDescent="0.25">
      <c r="B68" s="3" t="s">
        <v>0</v>
      </c>
    </row>
    <row r="69" spans="1:9" ht="24.75" thickBot="1" x14ac:dyDescent="0.25">
      <c r="A69" s="89" t="s">
        <v>4</v>
      </c>
      <c r="B69" s="92" t="s">
        <v>5</v>
      </c>
      <c r="C69" s="40" t="s">
        <v>149</v>
      </c>
      <c r="D69" s="89" t="str">
        <f>+D40</f>
        <v>Budget 2022</v>
      </c>
      <c r="E69" s="91" t="s">
        <v>148</v>
      </c>
      <c r="F69" s="90" t="s">
        <v>9</v>
      </c>
      <c r="G69" s="90" t="s">
        <v>127</v>
      </c>
      <c r="H69" s="92" t="s">
        <v>10</v>
      </c>
    </row>
    <row r="70" spans="1:9" ht="12.75" customHeight="1" x14ac:dyDescent="0.2">
      <c r="A70" s="368" t="s">
        <v>157</v>
      </c>
      <c r="B70" s="165" t="s">
        <v>158</v>
      </c>
      <c r="C70" s="173"/>
      <c r="D70" s="93">
        <v>0</v>
      </c>
      <c r="E70" s="93"/>
      <c r="F70" s="230">
        <f>$F$41*$N$24</f>
        <v>0</v>
      </c>
      <c r="G70" s="179">
        <f>+D70+E70+F70</f>
        <v>0</v>
      </c>
      <c r="H70" s="179" t="e">
        <f t="shared" ref="H70:H94" si="4">(G70)/($C$24*$D$24)/B$13</f>
        <v>#DIV/0!</v>
      </c>
      <c r="I70" s="6"/>
    </row>
    <row r="71" spans="1:9" ht="15" customHeight="1" x14ac:dyDescent="0.2">
      <c r="A71" s="369"/>
      <c r="B71" s="165" t="s">
        <v>129</v>
      </c>
      <c r="C71" s="174"/>
      <c r="D71" s="4"/>
      <c r="E71" s="4"/>
      <c r="F71" s="231">
        <f>$F$42*$N$24</f>
        <v>0</v>
      </c>
      <c r="G71" s="180">
        <f t="shared" ref="G71:G93" si="5">+D71+E71+F71</f>
        <v>0</v>
      </c>
      <c r="H71" s="180" t="e">
        <f t="shared" si="4"/>
        <v>#DIV/0!</v>
      </c>
      <c r="I71" s="6"/>
    </row>
    <row r="72" spans="1:9" ht="15" customHeight="1" x14ac:dyDescent="0.2">
      <c r="A72" s="369"/>
      <c r="B72" s="165" t="s">
        <v>130</v>
      </c>
      <c r="C72" s="175"/>
      <c r="D72" s="4"/>
      <c r="E72" s="4"/>
      <c r="F72" s="232">
        <f>$F$43*$N$24</f>
        <v>0</v>
      </c>
      <c r="G72" s="181">
        <f t="shared" si="5"/>
        <v>0</v>
      </c>
      <c r="H72" s="181" t="e">
        <f t="shared" si="4"/>
        <v>#DIV/0!</v>
      </c>
      <c r="I72" s="6"/>
    </row>
    <row r="73" spans="1:9" ht="15" customHeight="1" thickBot="1" x14ac:dyDescent="0.25">
      <c r="A73" s="369"/>
      <c r="B73" s="166" t="s">
        <v>146</v>
      </c>
      <c r="C73" s="174"/>
      <c r="D73" s="4"/>
      <c r="E73" s="4"/>
      <c r="F73" s="231">
        <f>$F$44*$N$24</f>
        <v>0</v>
      </c>
      <c r="G73" s="180">
        <f t="shared" si="5"/>
        <v>0</v>
      </c>
      <c r="H73" s="180" t="e">
        <f t="shared" si="4"/>
        <v>#DIV/0!</v>
      </c>
      <c r="I73" s="6"/>
    </row>
    <row r="74" spans="1:9" ht="15" customHeight="1" x14ac:dyDescent="0.2">
      <c r="A74" s="368" t="s">
        <v>159</v>
      </c>
      <c r="B74" s="164" t="s">
        <v>132</v>
      </c>
      <c r="C74" s="177"/>
      <c r="D74" s="93"/>
      <c r="E74" s="93"/>
      <c r="F74" s="233">
        <f>$F$45*$N$24</f>
        <v>0</v>
      </c>
      <c r="G74" s="183">
        <f t="shared" si="5"/>
        <v>0</v>
      </c>
      <c r="H74" s="183" t="e">
        <f t="shared" si="4"/>
        <v>#DIV/0!</v>
      </c>
      <c r="I74" s="6"/>
    </row>
    <row r="75" spans="1:9" ht="15" customHeight="1" x14ac:dyDescent="0.2">
      <c r="A75" s="370"/>
      <c r="B75" s="165" t="s">
        <v>133</v>
      </c>
      <c r="C75" s="174"/>
      <c r="D75" s="4"/>
      <c r="E75" s="4"/>
      <c r="F75" s="231">
        <f>$F$46*$N$24</f>
        <v>0</v>
      </c>
      <c r="G75" s="180">
        <f t="shared" si="5"/>
        <v>0</v>
      </c>
      <c r="H75" s="180" t="e">
        <f t="shared" si="4"/>
        <v>#DIV/0!</v>
      </c>
      <c r="I75" s="6"/>
    </row>
    <row r="76" spans="1:9" ht="15" customHeight="1" x14ac:dyDescent="0.2">
      <c r="A76" s="370"/>
      <c r="B76" s="165" t="s">
        <v>134</v>
      </c>
      <c r="C76" s="174"/>
      <c r="D76" s="4"/>
      <c r="E76" s="4"/>
      <c r="F76" s="231">
        <f>$F$47*$N$24</f>
        <v>0</v>
      </c>
      <c r="G76" s="180">
        <f t="shared" si="5"/>
        <v>0</v>
      </c>
      <c r="H76" s="180" t="e">
        <f t="shared" si="4"/>
        <v>#DIV/0!</v>
      </c>
      <c r="I76" s="6"/>
    </row>
    <row r="77" spans="1:9" ht="15" customHeight="1" thickBot="1" x14ac:dyDescent="0.25">
      <c r="A77" s="370"/>
      <c r="B77" s="165" t="s">
        <v>155</v>
      </c>
      <c r="C77" s="174"/>
      <c r="D77" s="4"/>
      <c r="E77" s="4"/>
      <c r="F77" s="231">
        <f>$F$48*$N$24</f>
        <v>0</v>
      </c>
      <c r="G77" s="180">
        <f t="shared" si="5"/>
        <v>0</v>
      </c>
      <c r="H77" s="180" t="e">
        <f t="shared" si="4"/>
        <v>#DIV/0!</v>
      </c>
      <c r="I77" s="6"/>
    </row>
    <row r="78" spans="1:9" ht="15" customHeight="1" x14ac:dyDescent="0.2">
      <c r="A78" s="371" t="s">
        <v>160</v>
      </c>
      <c r="B78" s="194" t="s">
        <v>117</v>
      </c>
      <c r="C78" s="177"/>
      <c r="D78" s="93"/>
      <c r="E78" s="93"/>
      <c r="F78" s="234">
        <f>$F$49*$N$24</f>
        <v>0</v>
      </c>
      <c r="G78" s="183">
        <f t="shared" si="5"/>
        <v>0</v>
      </c>
      <c r="H78" s="183" t="e">
        <f t="shared" si="4"/>
        <v>#DIV/0!</v>
      </c>
      <c r="I78" s="6"/>
    </row>
    <row r="79" spans="1:9" ht="15" customHeight="1" x14ac:dyDescent="0.2">
      <c r="A79" s="372"/>
      <c r="B79" s="195" t="s">
        <v>152</v>
      </c>
      <c r="C79" s="202"/>
      <c r="D79" s="4"/>
      <c r="E79" s="4"/>
      <c r="F79" s="235">
        <f>$F$50*$N$24</f>
        <v>0</v>
      </c>
      <c r="G79" s="214">
        <f t="shared" si="5"/>
        <v>0</v>
      </c>
      <c r="H79" s="214" t="e">
        <f t="shared" si="4"/>
        <v>#DIV/0!</v>
      </c>
      <c r="I79" s="6"/>
    </row>
    <row r="80" spans="1:9" ht="15" customHeight="1" x14ac:dyDescent="0.2">
      <c r="A80" s="372"/>
      <c r="B80" s="196" t="s">
        <v>119</v>
      </c>
      <c r="C80" s="202"/>
      <c r="D80" s="245">
        <f>(SUM(D70:D79)+SUM(D81:D82)+SUM(D84:D92))*$B$8</f>
        <v>0</v>
      </c>
      <c r="E80" s="245">
        <f>(SUM(E70:E79)+SUM(E81:E82)+SUM(E84:E92))*$B$8</f>
        <v>0</v>
      </c>
      <c r="F80" s="235">
        <f>$F$51*$N$24</f>
        <v>0</v>
      </c>
      <c r="G80" s="214">
        <f t="shared" si="5"/>
        <v>0</v>
      </c>
      <c r="H80" s="214" t="e">
        <f t="shared" si="4"/>
        <v>#DIV/0!</v>
      </c>
      <c r="I80" s="6"/>
    </row>
    <row r="81" spans="1:9" ht="15" customHeight="1" thickBot="1" x14ac:dyDescent="0.25">
      <c r="A81" s="372"/>
      <c r="B81" s="195" t="s">
        <v>118</v>
      </c>
      <c r="C81" s="174"/>
      <c r="D81" s="100"/>
      <c r="E81" s="100"/>
      <c r="F81" s="236">
        <f>$F$52*$N$24</f>
        <v>0</v>
      </c>
      <c r="G81" s="180">
        <f t="shared" si="5"/>
        <v>0</v>
      </c>
      <c r="H81" s="180" t="e">
        <f t="shared" si="4"/>
        <v>#DIV/0!</v>
      </c>
      <c r="I81" s="6"/>
    </row>
    <row r="82" spans="1:9" ht="36" customHeight="1" x14ac:dyDescent="0.2">
      <c r="A82" s="371" t="s">
        <v>110</v>
      </c>
      <c r="B82" s="194" t="s">
        <v>113</v>
      </c>
      <c r="C82" s="177"/>
      <c r="D82" s="99"/>
      <c r="E82" s="99"/>
      <c r="F82" s="234">
        <f>$F$53*$N$24</f>
        <v>0</v>
      </c>
      <c r="G82" s="183">
        <f t="shared" si="5"/>
        <v>0</v>
      </c>
      <c r="H82" s="183" t="e">
        <f t="shared" si="4"/>
        <v>#DIV/0!</v>
      </c>
      <c r="I82" s="6"/>
    </row>
    <row r="83" spans="1:9" ht="15" customHeight="1" thickBot="1" x14ac:dyDescent="0.25">
      <c r="A83" s="373"/>
      <c r="B83" s="197" t="s">
        <v>120</v>
      </c>
      <c r="C83" s="203"/>
      <c r="D83" s="245">
        <f>(SUM(D70:D79)+SUM(D81:D82)+SUM(D84:D92))*$B$7</f>
        <v>0</v>
      </c>
      <c r="E83" s="245">
        <f>(SUM(E70:E79)+SUM(E81:E82)+SUM(E84:E92))*$B$7</f>
        <v>0</v>
      </c>
      <c r="F83" s="237">
        <f>$F$54*$N$24</f>
        <v>0</v>
      </c>
      <c r="G83" s="215">
        <f t="shared" si="5"/>
        <v>0</v>
      </c>
      <c r="H83" s="215" t="e">
        <f t="shared" si="4"/>
        <v>#DIV/0!</v>
      </c>
      <c r="I83" s="6"/>
    </row>
    <row r="84" spans="1:9" ht="15" customHeight="1" x14ac:dyDescent="0.2">
      <c r="A84" s="381" t="s">
        <v>147</v>
      </c>
      <c r="B84" s="198" t="s">
        <v>114</v>
      </c>
      <c r="C84" s="204"/>
      <c r="D84" s="206"/>
      <c r="E84" s="206"/>
      <c r="F84" s="238">
        <f>$F$55*$N$24</f>
        <v>0</v>
      </c>
      <c r="G84" s="216">
        <f t="shared" si="5"/>
        <v>0</v>
      </c>
      <c r="H84" s="216" t="e">
        <f t="shared" si="4"/>
        <v>#DIV/0!</v>
      </c>
      <c r="I84" s="6"/>
    </row>
    <row r="85" spans="1:9" ht="15" customHeight="1" x14ac:dyDescent="0.2">
      <c r="A85" s="382"/>
      <c r="B85" s="199" t="s">
        <v>135</v>
      </c>
      <c r="C85" s="175"/>
      <c r="D85" s="207"/>
      <c r="E85" s="207"/>
      <c r="F85" s="239">
        <f>$F$56*$N$24</f>
        <v>0</v>
      </c>
      <c r="G85" s="181">
        <f t="shared" si="5"/>
        <v>0</v>
      </c>
      <c r="H85" s="181" t="e">
        <f t="shared" si="4"/>
        <v>#DIV/0!</v>
      </c>
      <c r="I85" s="6"/>
    </row>
    <row r="86" spans="1:9" ht="15" customHeight="1" x14ac:dyDescent="0.2">
      <c r="A86" s="382"/>
      <c r="B86" s="199" t="s">
        <v>137</v>
      </c>
      <c r="C86" s="175"/>
      <c r="D86" s="207"/>
      <c r="E86" s="207"/>
      <c r="F86" s="239">
        <f>$F$57*$N$24</f>
        <v>0</v>
      </c>
      <c r="G86" s="181">
        <f t="shared" si="5"/>
        <v>0</v>
      </c>
      <c r="H86" s="181" t="e">
        <f t="shared" si="4"/>
        <v>#DIV/0!</v>
      </c>
      <c r="I86" s="6"/>
    </row>
    <row r="87" spans="1:9" ht="15" customHeight="1" thickBot="1" x14ac:dyDescent="0.25">
      <c r="A87" s="382"/>
      <c r="B87" s="195" t="s">
        <v>136</v>
      </c>
      <c r="C87" s="174"/>
      <c r="D87" s="208"/>
      <c r="E87" s="208"/>
      <c r="F87" s="236">
        <f>$F$58*$N$24</f>
        <v>0</v>
      </c>
      <c r="G87" s="180">
        <f t="shared" si="5"/>
        <v>0</v>
      </c>
      <c r="H87" s="180" t="e">
        <f t="shared" si="4"/>
        <v>#DIV/0!</v>
      </c>
      <c r="I87" s="6"/>
    </row>
    <row r="88" spans="1:9" ht="23.1" customHeight="1" x14ac:dyDescent="0.2">
      <c r="A88" s="383" t="s">
        <v>122</v>
      </c>
      <c r="B88" s="194" t="s">
        <v>153</v>
      </c>
      <c r="C88" s="177"/>
      <c r="D88" s="209"/>
      <c r="E88" s="190"/>
      <c r="F88" s="234">
        <f>$F$59*$N$24</f>
        <v>0</v>
      </c>
      <c r="G88" s="183">
        <f t="shared" si="5"/>
        <v>0</v>
      </c>
      <c r="H88" s="183" t="e">
        <f t="shared" si="4"/>
        <v>#DIV/0!</v>
      </c>
      <c r="I88" s="6"/>
    </row>
    <row r="89" spans="1:9" ht="23.1" customHeight="1" thickBot="1" x14ac:dyDescent="0.25">
      <c r="A89" s="384"/>
      <c r="B89" s="195" t="s">
        <v>154</v>
      </c>
      <c r="C89" s="202"/>
      <c r="D89" s="210"/>
      <c r="E89" s="191"/>
      <c r="F89" s="235">
        <f>$F$60*$N$24</f>
        <v>0</v>
      </c>
      <c r="G89" s="214">
        <f t="shared" si="5"/>
        <v>0</v>
      </c>
      <c r="H89" s="214" t="e">
        <f t="shared" si="4"/>
        <v>#DIV/0!</v>
      </c>
      <c r="I89" s="6"/>
    </row>
    <row r="90" spans="1:9" ht="15" customHeight="1" x14ac:dyDescent="0.2">
      <c r="A90" s="385" t="s">
        <v>123</v>
      </c>
      <c r="B90" s="201" t="s">
        <v>124</v>
      </c>
      <c r="C90" s="173"/>
      <c r="D90" s="212"/>
      <c r="E90" s="191"/>
      <c r="F90" s="241">
        <f>$F$61*$N$24</f>
        <v>0</v>
      </c>
      <c r="G90" s="179">
        <f t="shared" si="5"/>
        <v>0</v>
      </c>
      <c r="H90" s="179" t="e">
        <f t="shared" si="4"/>
        <v>#DIV/0!</v>
      </c>
      <c r="I90" s="6"/>
    </row>
    <row r="91" spans="1:9" ht="15" customHeight="1" thickBot="1" x14ac:dyDescent="0.25">
      <c r="A91" s="382"/>
      <c r="B91" s="195" t="s">
        <v>125</v>
      </c>
      <c r="C91" s="202"/>
      <c r="D91" s="210"/>
      <c r="E91" s="191"/>
      <c r="F91" s="235">
        <f>$F$62*$N$24</f>
        <v>0</v>
      </c>
      <c r="G91" s="214">
        <f t="shared" si="5"/>
        <v>0</v>
      </c>
      <c r="H91" s="214" t="e">
        <f t="shared" si="4"/>
        <v>#DIV/0!</v>
      </c>
      <c r="I91" s="6"/>
    </row>
    <row r="92" spans="1:9" ht="15" customHeight="1" thickBot="1" x14ac:dyDescent="0.25">
      <c r="A92" s="382"/>
      <c r="B92" s="200" t="s">
        <v>126</v>
      </c>
      <c r="C92" s="176"/>
      <c r="D92" s="211"/>
      <c r="E92" s="190"/>
      <c r="F92" s="240">
        <f>$F$63*$N$24</f>
        <v>0</v>
      </c>
      <c r="G92" s="182">
        <f t="shared" si="5"/>
        <v>0</v>
      </c>
      <c r="H92" s="182" t="e">
        <f t="shared" si="4"/>
        <v>#DIV/0!</v>
      </c>
      <c r="I92" s="6"/>
    </row>
    <row r="93" spans="1:9" ht="15" customHeight="1" thickBot="1" x14ac:dyDescent="0.25">
      <c r="A93" s="217"/>
      <c r="B93" s="218" t="s">
        <v>6</v>
      </c>
      <c r="C93" s="219"/>
      <c r="D93" s="220"/>
      <c r="E93" s="221"/>
      <c r="F93" s="242">
        <f>$F$64*$N$24</f>
        <v>0</v>
      </c>
      <c r="G93" s="222">
        <f t="shared" si="5"/>
        <v>0</v>
      </c>
      <c r="H93" s="222" t="e">
        <f t="shared" si="4"/>
        <v>#DIV/0!</v>
      </c>
      <c r="I93" s="6"/>
    </row>
    <row r="94" spans="1:9" ht="15" customHeight="1" thickBot="1" x14ac:dyDescent="0.25">
      <c r="A94" s="223"/>
      <c r="B94" s="224" t="s">
        <v>2</v>
      </c>
      <c r="C94" s="225"/>
      <c r="D94" s="226">
        <f>SUM(D70:D93)</f>
        <v>0</v>
      </c>
      <c r="E94" s="227">
        <f>SUM(E70:E93)</f>
        <v>0</v>
      </c>
      <c r="F94" s="228">
        <f>SUM(F70:F93)</f>
        <v>0</v>
      </c>
      <c r="G94" s="229">
        <f>SUM(G70:G93)</f>
        <v>0</v>
      </c>
      <c r="H94" s="229" t="e">
        <f t="shared" si="4"/>
        <v>#DIV/0!</v>
      </c>
      <c r="I94" s="6"/>
    </row>
    <row r="95" spans="1:9" ht="12.75" customHeight="1" thickBot="1" x14ac:dyDescent="0.25">
      <c r="A95" s="161"/>
      <c r="B95" s="162"/>
      <c r="C95" s="163"/>
      <c r="D95" s="18"/>
      <c r="E95" s="18"/>
      <c r="F95" s="18"/>
      <c r="G95" s="18"/>
      <c r="H95" s="172"/>
      <c r="I95" s="6"/>
    </row>
    <row r="96" spans="1:9" ht="12.75" customHeight="1" thickBot="1" x14ac:dyDescent="0.25">
      <c r="B96" s="374" t="str">
        <f>+B25</f>
        <v>Ydelse 2</v>
      </c>
      <c r="C96" s="375"/>
      <c r="D96" s="376" t="s">
        <v>0</v>
      </c>
      <c r="I96" s="6"/>
    </row>
    <row r="97" spans="1:9" ht="12.75" customHeight="1" thickBot="1" x14ac:dyDescent="0.25">
      <c r="B97" s="3" t="s">
        <v>0</v>
      </c>
      <c r="I97" s="6"/>
    </row>
    <row r="98" spans="1:9" ht="48.75" customHeight="1" thickBot="1" x14ac:dyDescent="0.25">
      <c r="A98" s="89" t="s">
        <v>4</v>
      </c>
      <c r="B98" s="92" t="s">
        <v>5</v>
      </c>
      <c r="C98" s="40" t="s">
        <v>149</v>
      </c>
      <c r="D98" s="89" t="str">
        <f>+D69</f>
        <v>Budget 2022</v>
      </c>
      <c r="E98" s="91" t="s">
        <v>148</v>
      </c>
      <c r="F98" s="90" t="s">
        <v>9</v>
      </c>
      <c r="G98" s="90" t="s">
        <v>127</v>
      </c>
      <c r="H98" s="92" t="s">
        <v>10</v>
      </c>
      <c r="I98" s="6"/>
    </row>
    <row r="99" spans="1:9" ht="12.75" customHeight="1" x14ac:dyDescent="0.2">
      <c r="A99" s="368" t="s">
        <v>157</v>
      </c>
      <c r="B99" s="165" t="s">
        <v>158</v>
      </c>
      <c r="C99" s="173"/>
      <c r="D99" s="93"/>
      <c r="E99" s="93"/>
      <c r="F99" s="230">
        <f>$F$41*$N$25</f>
        <v>0</v>
      </c>
      <c r="G99" s="179">
        <f>+D99+E99+F99</f>
        <v>0</v>
      </c>
      <c r="H99" s="179" t="e">
        <f t="shared" ref="H99:H123" si="6">(G99)/($C$25*$D$25)/B$13</f>
        <v>#DIV/0!</v>
      </c>
      <c r="I99" s="6"/>
    </row>
    <row r="100" spans="1:9" ht="12.75" customHeight="1" x14ac:dyDescent="0.2">
      <c r="A100" s="369"/>
      <c r="B100" s="165" t="s">
        <v>129</v>
      </c>
      <c r="C100" s="174"/>
      <c r="D100" s="4"/>
      <c r="E100" s="4"/>
      <c r="F100" s="231">
        <f>$F$42*$N$25</f>
        <v>0</v>
      </c>
      <c r="G100" s="180">
        <f t="shared" ref="G100:G122" si="7">+D100+E100+F100</f>
        <v>0</v>
      </c>
      <c r="H100" s="180" t="e">
        <f t="shared" si="6"/>
        <v>#DIV/0!</v>
      </c>
      <c r="I100" s="6"/>
    </row>
    <row r="101" spans="1:9" ht="12.75" customHeight="1" x14ac:dyDescent="0.2">
      <c r="A101" s="369"/>
      <c r="B101" s="165" t="s">
        <v>130</v>
      </c>
      <c r="C101" s="175"/>
      <c r="D101" s="4"/>
      <c r="E101" s="4"/>
      <c r="F101" s="232">
        <f>$F$43*$N$25</f>
        <v>0</v>
      </c>
      <c r="G101" s="181">
        <f t="shared" si="7"/>
        <v>0</v>
      </c>
      <c r="H101" s="181" t="e">
        <f t="shared" si="6"/>
        <v>#DIV/0!</v>
      </c>
      <c r="I101" s="6"/>
    </row>
    <row r="102" spans="1:9" ht="12.75" customHeight="1" thickBot="1" x14ac:dyDescent="0.25">
      <c r="A102" s="369"/>
      <c r="B102" s="166" t="s">
        <v>146</v>
      </c>
      <c r="C102" s="174"/>
      <c r="D102" s="4"/>
      <c r="E102" s="4"/>
      <c r="F102" s="231">
        <f>$F$44*$N$25</f>
        <v>0</v>
      </c>
      <c r="G102" s="180">
        <f t="shared" si="7"/>
        <v>0</v>
      </c>
      <c r="H102" s="180" t="e">
        <f t="shared" si="6"/>
        <v>#DIV/0!</v>
      </c>
      <c r="I102" s="6"/>
    </row>
    <row r="103" spans="1:9" ht="12.75" customHeight="1" x14ac:dyDescent="0.2">
      <c r="A103" s="368" t="s">
        <v>159</v>
      </c>
      <c r="B103" s="164" t="s">
        <v>132</v>
      </c>
      <c r="C103" s="177"/>
      <c r="D103" s="93"/>
      <c r="E103" s="93"/>
      <c r="F103" s="233">
        <f>$F$45*$N$25</f>
        <v>0</v>
      </c>
      <c r="G103" s="183">
        <f t="shared" si="7"/>
        <v>0</v>
      </c>
      <c r="H103" s="183" t="e">
        <f t="shared" si="6"/>
        <v>#DIV/0!</v>
      </c>
      <c r="I103" s="6"/>
    </row>
    <row r="104" spans="1:9" ht="12.75" customHeight="1" x14ac:dyDescent="0.2">
      <c r="A104" s="370"/>
      <c r="B104" s="165" t="s">
        <v>133</v>
      </c>
      <c r="C104" s="174"/>
      <c r="D104" s="4"/>
      <c r="E104" s="4"/>
      <c r="F104" s="231">
        <f>$F$46*$N$25</f>
        <v>0</v>
      </c>
      <c r="G104" s="180">
        <f t="shared" si="7"/>
        <v>0</v>
      </c>
      <c r="H104" s="180" t="e">
        <f t="shared" si="6"/>
        <v>#DIV/0!</v>
      </c>
      <c r="I104" s="6"/>
    </row>
    <row r="105" spans="1:9" ht="12.75" customHeight="1" x14ac:dyDescent="0.2">
      <c r="A105" s="370"/>
      <c r="B105" s="165" t="s">
        <v>134</v>
      </c>
      <c r="C105" s="174"/>
      <c r="D105" s="4"/>
      <c r="E105" s="4"/>
      <c r="F105" s="231">
        <f>$F$47*$N$25</f>
        <v>0</v>
      </c>
      <c r="G105" s="180">
        <f t="shared" si="7"/>
        <v>0</v>
      </c>
      <c r="H105" s="180" t="e">
        <f t="shared" si="6"/>
        <v>#DIV/0!</v>
      </c>
      <c r="I105" s="6"/>
    </row>
    <row r="106" spans="1:9" ht="12.75" customHeight="1" thickBot="1" x14ac:dyDescent="0.25">
      <c r="A106" s="370"/>
      <c r="B106" s="165" t="s">
        <v>155</v>
      </c>
      <c r="C106" s="174"/>
      <c r="D106" s="4"/>
      <c r="E106" s="4"/>
      <c r="F106" s="231">
        <f>$F$48*$N$25</f>
        <v>0</v>
      </c>
      <c r="G106" s="180">
        <f t="shared" si="7"/>
        <v>0</v>
      </c>
      <c r="H106" s="180" t="e">
        <f t="shared" si="6"/>
        <v>#DIV/0!</v>
      </c>
      <c r="I106" s="6"/>
    </row>
    <row r="107" spans="1:9" ht="12.75" customHeight="1" x14ac:dyDescent="0.2">
      <c r="A107" s="371" t="s">
        <v>160</v>
      </c>
      <c r="B107" s="194" t="s">
        <v>117</v>
      </c>
      <c r="C107" s="177"/>
      <c r="D107" s="93"/>
      <c r="E107" s="93"/>
      <c r="F107" s="234">
        <f>$F$49*$N$25</f>
        <v>0</v>
      </c>
      <c r="G107" s="183">
        <f t="shared" si="7"/>
        <v>0</v>
      </c>
      <c r="H107" s="183" t="e">
        <f t="shared" si="6"/>
        <v>#DIV/0!</v>
      </c>
      <c r="I107" s="6"/>
    </row>
    <row r="108" spans="1:9" ht="12.75" customHeight="1" x14ac:dyDescent="0.2">
      <c r="A108" s="372"/>
      <c r="B108" s="195" t="s">
        <v>152</v>
      </c>
      <c r="C108" s="202"/>
      <c r="D108" s="4"/>
      <c r="E108" s="4"/>
      <c r="F108" s="235">
        <f>$F$50*$N$25</f>
        <v>0</v>
      </c>
      <c r="G108" s="214">
        <f t="shared" si="7"/>
        <v>0</v>
      </c>
      <c r="H108" s="214" t="e">
        <f t="shared" si="6"/>
        <v>#DIV/0!</v>
      </c>
      <c r="I108" s="6"/>
    </row>
    <row r="109" spans="1:9" ht="12.75" customHeight="1" x14ac:dyDescent="0.2">
      <c r="A109" s="372"/>
      <c r="B109" s="196" t="s">
        <v>119</v>
      </c>
      <c r="C109" s="202"/>
      <c r="D109" s="245">
        <f>(SUM(D99:D108)+SUM(D110:D111)+SUM(D113:D121))*$B$8</f>
        <v>0</v>
      </c>
      <c r="E109" s="245">
        <f>(SUM(E99:E108)+SUM(E110:E111)+SUM(E113:E121))*$B$8</f>
        <v>0</v>
      </c>
      <c r="F109" s="235">
        <f>$F$51*$N$25</f>
        <v>0</v>
      </c>
      <c r="G109" s="214">
        <f t="shared" si="7"/>
        <v>0</v>
      </c>
      <c r="H109" s="214" t="e">
        <f t="shared" si="6"/>
        <v>#DIV/0!</v>
      </c>
      <c r="I109" s="6"/>
    </row>
    <row r="110" spans="1:9" ht="12.75" customHeight="1" thickBot="1" x14ac:dyDescent="0.25">
      <c r="A110" s="372"/>
      <c r="B110" s="195" t="s">
        <v>118</v>
      </c>
      <c r="C110" s="174"/>
      <c r="D110" s="100"/>
      <c r="E110" s="100"/>
      <c r="F110" s="236">
        <f>$F$52*$N$25</f>
        <v>0</v>
      </c>
      <c r="G110" s="180">
        <f t="shared" si="7"/>
        <v>0</v>
      </c>
      <c r="H110" s="180" t="e">
        <f t="shared" si="6"/>
        <v>#DIV/0!</v>
      </c>
      <c r="I110" s="6"/>
    </row>
    <row r="111" spans="1:9" ht="12.75" customHeight="1" x14ac:dyDescent="0.2">
      <c r="A111" s="371" t="s">
        <v>110</v>
      </c>
      <c r="B111" s="194" t="s">
        <v>113</v>
      </c>
      <c r="C111" s="177"/>
      <c r="D111" s="99"/>
      <c r="E111" s="99"/>
      <c r="F111" s="234">
        <f>$F$53*$N$25</f>
        <v>0</v>
      </c>
      <c r="G111" s="183">
        <f t="shared" si="7"/>
        <v>0</v>
      </c>
      <c r="H111" s="183" t="e">
        <f t="shared" si="6"/>
        <v>#DIV/0!</v>
      </c>
      <c r="I111" s="6"/>
    </row>
    <row r="112" spans="1:9" ht="17.25" customHeight="1" thickBot="1" x14ac:dyDescent="0.25">
      <c r="A112" s="373"/>
      <c r="B112" s="197" t="s">
        <v>120</v>
      </c>
      <c r="C112" s="203"/>
      <c r="D112" s="245">
        <f>(SUM(D99:D108)+SUM(D110:D111)+SUM(D113:D121))*$B$7</f>
        <v>0</v>
      </c>
      <c r="E112" s="245">
        <f>(SUM(E99:E108)+SUM(E110:E111)+SUM(E113:E121))*$B$7</f>
        <v>0</v>
      </c>
      <c r="F112" s="237">
        <f>$F$54*$N$25</f>
        <v>0</v>
      </c>
      <c r="G112" s="215">
        <f t="shared" si="7"/>
        <v>0</v>
      </c>
      <c r="H112" s="215" t="e">
        <f t="shared" si="6"/>
        <v>#DIV/0!</v>
      </c>
      <c r="I112" s="6"/>
    </row>
    <row r="113" spans="1:9" ht="12.75" customHeight="1" x14ac:dyDescent="0.2">
      <c r="A113" s="381" t="s">
        <v>147</v>
      </c>
      <c r="B113" s="198" t="s">
        <v>114</v>
      </c>
      <c r="C113" s="204"/>
      <c r="D113" s="206"/>
      <c r="E113" s="206"/>
      <c r="F113" s="238">
        <f>$F$55*$N$25</f>
        <v>0</v>
      </c>
      <c r="G113" s="216">
        <f t="shared" si="7"/>
        <v>0</v>
      </c>
      <c r="H113" s="216" t="e">
        <f t="shared" si="6"/>
        <v>#DIV/0!</v>
      </c>
      <c r="I113" s="6"/>
    </row>
    <row r="114" spans="1:9" ht="12.75" customHeight="1" x14ac:dyDescent="0.2">
      <c r="A114" s="382"/>
      <c r="B114" s="199" t="s">
        <v>135</v>
      </c>
      <c r="C114" s="175"/>
      <c r="D114" s="207"/>
      <c r="E114" s="207"/>
      <c r="F114" s="239">
        <f>$F$56*$N$25</f>
        <v>0</v>
      </c>
      <c r="G114" s="181">
        <f t="shared" si="7"/>
        <v>0</v>
      </c>
      <c r="H114" s="181" t="e">
        <f t="shared" si="6"/>
        <v>#DIV/0!</v>
      </c>
      <c r="I114" s="6"/>
    </row>
    <row r="115" spans="1:9" ht="12.75" customHeight="1" x14ac:dyDescent="0.2">
      <c r="A115" s="382"/>
      <c r="B115" s="199" t="s">
        <v>137</v>
      </c>
      <c r="C115" s="175"/>
      <c r="D115" s="207"/>
      <c r="E115" s="207"/>
      <c r="F115" s="239">
        <f>$F$57*$N$25</f>
        <v>0</v>
      </c>
      <c r="G115" s="181">
        <f t="shared" si="7"/>
        <v>0</v>
      </c>
      <c r="H115" s="181" t="e">
        <f t="shared" si="6"/>
        <v>#DIV/0!</v>
      </c>
      <c r="I115" s="6"/>
    </row>
    <row r="116" spans="1:9" ht="12.75" customHeight="1" thickBot="1" x14ac:dyDescent="0.25">
      <c r="A116" s="382"/>
      <c r="B116" s="195" t="s">
        <v>136</v>
      </c>
      <c r="C116" s="174"/>
      <c r="D116" s="208"/>
      <c r="E116" s="186"/>
      <c r="F116" s="236">
        <f>$F$58*$N$25</f>
        <v>0</v>
      </c>
      <c r="G116" s="180">
        <f t="shared" si="7"/>
        <v>0</v>
      </c>
      <c r="H116" s="180" t="e">
        <f t="shared" si="6"/>
        <v>#DIV/0!</v>
      </c>
      <c r="I116" s="6"/>
    </row>
    <row r="117" spans="1:9" ht="33" customHeight="1" x14ac:dyDescent="0.2">
      <c r="A117" s="383" t="s">
        <v>122</v>
      </c>
      <c r="B117" s="194" t="s">
        <v>153</v>
      </c>
      <c r="C117" s="177"/>
      <c r="D117" s="209"/>
      <c r="E117" s="190"/>
      <c r="F117" s="234">
        <f>$F$59*$N$25</f>
        <v>0</v>
      </c>
      <c r="G117" s="183">
        <f t="shared" si="7"/>
        <v>0</v>
      </c>
      <c r="H117" s="183" t="e">
        <f t="shared" si="6"/>
        <v>#DIV/0!</v>
      </c>
      <c r="I117" s="6"/>
    </row>
    <row r="118" spans="1:9" ht="17.25" customHeight="1" thickBot="1" x14ac:dyDescent="0.25">
      <c r="A118" s="384"/>
      <c r="B118" s="195" t="s">
        <v>154</v>
      </c>
      <c r="C118" s="202"/>
      <c r="D118" s="210"/>
      <c r="E118" s="191"/>
      <c r="F118" s="235">
        <f>$F$60*$N$25</f>
        <v>0</v>
      </c>
      <c r="G118" s="214">
        <f t="shared" si="7"/>
        <v>0</v>
      </c>
      <c r="H118" s="214" t="e">
        <f t="shared" si="6"/>
        <v>#DIV/0!</v>
      </c>
      <c r="I118" s="6"/>
    </row>
    <row r="119" spans="1:9" ht="12.75" customHeight="1" x14ac:dyDescent="0.2">
      <c r="A119" s="385" t="s">
        <v>123</v>
      </c>
      <c r="B119" s="201" t="s">
        <v>124</v>
      </c>
      <c r="C119" s="173"/>
      <c r="D119" s="212"/>
      <c r="E119" s="191"/>
      <c r="F119" s="241">
        <f>$F$61*$N$25</f>
        <v>0</v>
      </c>
      <c r="G119" s="179">
        <f t="shared" si="7"/>
        <v>0</v>
      </c>
      <c r="H119" s="179" t="e">
        <f t="shared" si="6"/>
        <v>#DIV/0!</v>
      </c>
      <c r="I119" s="6"/>
    </row>
    <row r="120" spans="1:9" ht="12.75" customHeight="1" thickBot="1" x14ac:dyDescent="0.25">
      <c r="A120" s="382"/>
      <c r="B120" s="195" t="s">
        <v>125</v>
      </c>
      <c r="C120" s="202"/>
      <c r="D120" s="210"/>
      <c r="E120" s="191"/>
      <c r="F120" s="235">
        <f>$F$62*$N$25</f>
        <v>0</v>
      </c>
      <c r="G120" s="214">
        <f t="shared" si="7"/>
        <v>0</v>
      </c>
      <c r="H120" s="214" t="e">
        <f t="shared" si="6"/>
        <v>#DIV/0!</v>
      </c>
      <c r="I120" s="6"/>
    </row>
    <row r="121" spans="1:9" ht="12.75" customHeight="1" thickBot="1" x14ac:dyDescent="0.25">
      <c r="A121" s="382"/>
      <c r="B121" s="200" t="s">
        <v>126</v>
      </c>
      <c r="C121" s="176"/>
      <c r="D121" s="211"/>
      <c r="E121" s="190"/>
      <c r="F121" s="240">
        <f>$F$63*$N$25</f>
        <v>0</v>
      </c>
      <c r="G121" s="182">
        <f t="shared" si="7"/>
        <v>0</v>
      </c>
      <c r="H121" s="182" t="e">
        <f t="shared" si="6"/>
        <v>#DIV/0!</v>
      </c>
      <c r="I121" s="6"/>
    </row>
    <row r="122" spans="1:9" ht="12.75" customHeight="1" thickBot="1" x14ac:dyDescent="0.25">
      <c r="A122" s="217"/>
      <c r="B122" s="218" t="s">
        <v>6</v>
      </c>
      <c r="C122" s="219"/>
      <c r="D122" s="220"/>
      <c r="E122" s="221"/>
      <c r="F122" s="242">
        <f>$F$64*$N$25</f>
        <v>0</v>
      </c>
      <c r="G122" s="222">
        <f t="shared" si="7"/>
        <v>0</v>
      </c>
      <c r="H122" s="222" t="e">
        <f t="shared" si="6"/>
        <v>#DIV/0!</v>
      </c>
      <c r="I122" s="6"/>
    </row>
    <row r="123" spans="1:9" ht="12.75" customHeight="1" thickBot="1" x14ac:dyDescent="0.25">
      <c r="A123" s="223"/>
      <c r="B123" s="224" t="s">
        <v>2</v>
      </c>
      <c r="C123" s="225"/>
      <c r="D123" s="226">
        <f>SUM(D99:D122)</f>
        <v>0</v>
      </c>
      <c r="E123" s="227">
        <f>SUM(E99:E122)</f>
        <v>0</v>
      </c>
      <c r="F123" s="228">
        <f>SUM(F99:F122)</f>
        <v>0</v>
      </c>
      <c r="G123" s="229">
        <f>SUM(G99:G122)</f>
        <v>0</v>
      </c>
      <c r="H123" s="229" t="e">
        <f t="shared" si="6"/>
        <v>#DIV/0!</v>
      </c>
      <c r="I123" s="6"/>
    </row>
    <row r="124" spans="1:9" ht="12.75" customHeight="1" thickBot="1" x14ac:dyDescent="0.25">
      <c r="A124" s="161"/>
      <c r="B124" s="162"/>
      <c r="C124" s="163"/>
      <c r="D124" s="18"/>
      <c r="E124" s="18"/>
      <c r="F124" s="18"/>
      <c r="G124" s="18"/>
      <c r="H124" s="172"/>
      <c r="I124" s="6"/>
    </row>
    <row r="125" spans="1:9" ht="12.75" customHeight="1" thickBot="1" x14ac:dyDescent="0.25">
      <c r="B125" s="374" t="str">
        <f>+B26</f>
        <v>Ydelse 3</v>
      </c>
      <c r="C125" s="375"/>
      <c r="D125" s="376" t="s">
        <v>0</v>
      </c>
      <c r="I125" s="6"/>
    </row>
    <row r="126" spans="1:9" ht="12.75" customHeight="1" thickBot="1" x14ac:dyDescent="0.25">
      <c r="B126" s="3" t="s">
        <v>0</v>
      </c>
      <c r="I126" s="6"/>
    </row>
    <row r="127" spans="1:9" ht="48.75" customHeight="1" thickBot="1" x14ac:dyDescent="0.25">
      <c r="A127" s="89" t="s">
        <v>4</v>
      </c>
      <c r="B127" s="92" t="s">
        <v>5</v>
      </c>
      <c r="C127" s="40" t="s">
        <v>149</v>
      </c>
      <c r="D127" s="89" t="str">
        <f>+D98</f>
        <v>Budget 2022</v>
      </c>
      <c r="E127" s="91" t="s">
        <v>148</v>
      </c>
      <c r="F127" s="90" t="s">
        <v>9</v>
      </c>
      <c r="G127" s="90" t="s">
        <v>127</v>
      </c>
      <c r="H127" s="92" t="s">
        <v>10</v>
      </c>
      <c r="I127" s="6"/>
    </row>
    <row r="128" spans="1:9" ht="12.75" customHeight="1" x14ac:dyDescent="0.2">
      <c r="A128" s="368" t="s">
        <v>157</v>
      </c>
      <c r="B128" s="165" t="s">
        <v>158</v>
      </c>
      <c r="C128" s="173"/>
      <c r="D128" s="93"/>
      <c r="E128" s="93"/>
      <c r="F128" s="230">
        <f>$F$41*$N$26</f>
        <v>0</v>
      </c>
      <c r="G128" s="179">
        <f>+D128+E128+F128</f>
        <v>0</v>
      </c>
      <c r="H128" s="179" t="e">
        <f t="shared" ref="H128:H152" si="8">(G128)/($C$26*$D$26)/B$13</f>
        <v>#DIV/0!</v>
      </c>
      <c r="I128" s="6"/>
    </row>
    <row r="129" spans="1:9" ht="12.75" customHeight="1" x14ac:dyDescent="0.2">
      <c r="A129" s="369"/>
      <c r="B129" s="165" t="s">
        <v>129</v>
      </c>
      <c r="C129" s="174"/>
      <c r="D129" s="4"/>
      <c r="E129" s="4"/>
      <c r="F129" s="231">
        <f>$F$42*$N$26</f>
        <v>0</v>
      </c>
      <c r="G129" s="180">
        <f t="shared" ref="G129:G151" si="9">+D129+E129+F129</f>
        <v>0</v>
      </c>
      <c r="H129" s="180" t="e">
        <f t="shared" si="8"/>
        <v>#DIV/0!</v>
      </c>
      <c r="I129" s="6"/>
    </row>
    <row r="130" spans="1:9" ht="12.75" customHeight="1" x14ac:dyDescent="0.2">
      <c r="A130" s="369"/>
      <c r="B130" s="165" t="s">
        <v>130</v>
      </c>
      <c r="C130" s="175"/>
      <c r="D130" s="4"/>
      <c r="E130" s="4"/>
      <c r="F130" s="232">
        <f>$F$43*$N$26</f>
        <v>0</v>
      </c>
      <c r="G130" s="181">
        <f t="shared" si="9"/>
        <v>0</v>
      </c>
      <c r="H130" s="181" t="e">
        <f t="shared" si="8"/>
        <v>#DIV/0!</v>
      </c>
      <c r="I130" s="6"/>
    </row>
    <row r="131" spans="1:9" ht="12.75" customHeight="1" thickBot="1" x14ac:dyDescent="0.25">
      <c r="A131" s="369"/>
      <c r="B131" s="166" t="s">
        <v>146</v>
      </c>
      <c r="C131" s="174"/>
      <c r="D131" s="4"/>
      <c r="E131" s="4"/>
      <c r="F131" s="231">
        <f>$F$44*$N$26</f>
        <v>0</v>
      </c>
      <c r="G131" s="180">
        <f t="shared" si="9"/>
        <v>0</v>
      </c>
      <c r="H131" s="180" t="e">
        <f t="shared" si="8"/>
        <v>#DIV/0!</v>
      </c>
      <c r="I131" s="6"/>
    </row>
    <row r="132" spans="1:9" ht="12.75" customHeight="1" x14ac:dyDescent="0.2">
      <c r="A132" s="368" t="s">
        <v>159</v>
      </c>
      <c r="B132" s="164" t="s">
        <v>132</v>
      </c>
      <c r="C132" s="177"/>
      <c r="D132" s="93"/>
      <c r="E132" s="93"/>
      <c r="F132" s="233">
        <f>$F$45*$N$26</f>
        <v>0</v>
      </c>
      <c r="G132" s="183">
        <f t="shared" si="9"/>
        <v>0</v>
      </c>
      <c r="H132" s="183" t="e">
        <f t="shared" si="8"/>
        <v>#DIV/0!</v>
      </c>
      <c r="I132" s="6"/>
    </row>
    <row r="133" spans="1:9" ht="12.75" customHeight="1" x14ac:dyDescent="0.2">
      <c r="A133" s="370"/>
      <c r="B133" s="165" t="s">
        <v>133</v>
      </c>
      <c r="C133" s="174"/>
      <c r="D133" s="4"/>
      <c r="E133" s="4"/>
      <c r="F133" s="231">
        <f>$F$46*$N$26</f>
        <v>0</v>
      </c>
      <c r="G133" s="180">
        <f t="shared" si="9"/>
        <v>0</v>
      </c>
      <c r="H133" s="180" t="e">
        <f t="shared" si="8"/>
        <v>#DIV/0!</v>
      </c>
      <c r="I133" s="6"/>
    </row>
    <row r="134" spans="1:9" ht="12.75" customHeight="1" x14ac:dyDescent="0.2">
      <c r="A134" s="370"/>
      <c r="B134" s="165" t="s">
        <v>134</v>
      </c>
      <c r="C134" s="174"/>
      <c r="D134" s="4"/>
      <c r="E134" s="4"/>
      <c r="F134" s="231">
        <f>$F$47*$N$26</f>
        <v>0</v>
      </c>
      <c r="G134" s="180">
        <f t="shared" si="9"/>
        <v>0</v>
      </c>
      <c r="H134" s="180" t="e">
        <f t="shared" si="8"/>
        <v>#DIV/0!</v>
      </c>
      <c r="I134" s="6"/>
    </row>
    <row r="135" spans="1:9" ht="12.75" customHeight="1" thickBot="1" x14ac:dyDescent="0.25">
      <c r="A135" s="370"/>
      <c r="B135" s="165" t="s">
        <v>155</v>
      </c>
      <c r="C135" s="174"/>
      <c r="D135" s="4"/>
      <c r="E135" s="4"/>
      <c r="F135" s="231">
        <f>$F$48*$N$26</f>
        <v>0</v>
      </c>
      <c r="G135" s="180">
        <f t="shared" si="9"/>
        <v>0</v>
      </c>
      <c r="H135" s="180" t="e">
        <f t="shared" si="8"/>
        <v>#DIV/0!</v>
      </c>
      <c r="I135" s="6"/>
    </row>
    <row r="136" spans="1:9" ht="12.75" customHeight="1" x14ac:dyDescent="0.2">
      <c r="A136" s="371" t="s">
        <v>160</v>
      </c>
      <c r="B136" s="194" t="s">
        <v>117</v>
      </c>
      <c r="C136" s="177"/>
      <c r="D136" s="93"/>
      <c r="E136" s="93"/>
      <c r="F136" s="234">
        <f>$F$49*$N$26</f>
        <v>0</v>
      </c>
      <c r="G136" s="183">
        <f t="shared" si="9"/>
        <v>0</v>
      </c>
      <c r="H136" s="183" t="e">
        <f t="shared" si="8"/>
        <v>#DIV/0!</v>
      </c>
      <c r="I136" s="6"/>
    </row>
    <row r="137" spans="1:9" ht="12.75" customHeight="1" x14ac:dyDescent="0.2">
      <c r="A137" s="372"/>
      <c r="B137" s="195" t="s">
        <v>152</v>
      </c>
      <c r="C137" s="202"/>
      <c r="D137" s="4"/>
      <c r="E137" s="4"/>
      <c r="F137" s="235">
        <f>$F$50*$N$26</f>
        <v>0</v>
      </c>
      <c r="G137" s="214">
        <f t="shared" si="9"/>
        <v>0</v>
      </c>
      <c r="H137" s="214" t="e">
        <f t="shared" si="8"/>
        <v>#DIV/0!</v>
      </c>
      <c r="I137" s="6"/>
    </row>
    <row r="138" spans="1:9" ht="12.75" customHeight="1" x14ac:dyDescent="0.2">
      <c r="A138" s="372"/>
      <c r="B138" s="196" t="s">
        <v>119</v>
      </c>
      <c r="C138" s="202"/>
      <c r="D138" s="245">
        <f>(SUM(D128:D137)+SUM(D139:D140)+SUM(D142:D150))*$B$8</f>
        <v>0</v>
      </c>
      <c r="E138" s="245">
        <f>(SUM(E128:E137)+SUM(E139:E140)+SUM(E142:E150))*$B$8</f>
        <v>0</v>
      </c>
      <c r="F138" s="235">
        <f>$F$51*$N$26</f>
        <v>0</v>
      </c>
      <c r="G138" s="214">
        <f t="shared" si="9"/>
        <v>0</v>
      </c>
      <c r="H138" s="214" t="e">
        <f t="shared" si="8"/>
        <v>#DIV/0!</v>
      </c>
      <c r="I138" s="6"/>
    </row>
    <row r="139" spans="1:9" ht="12.75" customHeight="1" thickBot="1" x14ac:dyDescent="0.25">
      <c r="A139" s="372"/>
      <c r="B139" s="195" t="s">
        <v>118</v>
      </c>
      <c r="C139" s="174"/>
      <c r="D139" s="100"/>
      <c r="E139" s="100"/>
      <c r="F139" s="236">
        <f>$F$52*$N$26</f>
        <v>0</v>
      </c>
      <c r="G139" s="180">
        <f t="shared" si="9"/>
        <v>0</v>
      </c>
      <c r="H139" s="180" t="e">
        <f t="shared" si="8"/>
        <v>#DIV/0!</v>
      </c>
      <c r="I139" s="6"/>
    </row>
    <row r="140" spans="1:9" ht="12.75" customHeight="1" x14ac:dyDescent="0.2">
      <c r="A140" s="371" t="s">
        <v>110</v>
      </c>
      <c r="B140" s="194" t="s">
        <v>113</v>
      </c>
      <c r="C140" s="177"/>
      <c r="D140" s="99"/>
      <c r="E140" s="99"/>
      <c r="F140" s="234">
        <f>$F$53*$N$26</f>
        <v>0</v>
      </c>
      <c r="G140" s="183">
        <f t="shared" si="9"/>
        <v>0</v>
      </c>
      <c r="H140" s="183" t="e">
        <f t="shared" si="8"/>
        <v>#DIV/0!</v>
      </c>
      <c r="I140" s="6"/>
    </row>
    <row r="141" spans="1:9" ht="19.5" customHeight="1" thickBot="1" x14ac:dyDescent="0.25">
      <c r="A141" s="373"/>
      <c r="B141" s="197" t="s">
        <v>120</v>
      </c>
      <c r="C141" s="203"/>
      <c r="D141" s="245">
        <f>(SUM(D128:D137)+SUM(D139:D140)+SUM(D142:D150))*$B$7</f>
        <v>0</v>
      </c>
      <c r="E141" s="245">
        <f>(SUM(E128:E137)+SUM(E139:E140)+SUM(E142:E150))*$B$7</f>
        <v>0</v>
      </c>
      <c r="F141" s="237">
        <f>$F$54*$N$26</f>
        <v>0</v>
      </c>
      <c r="G141" s="215">
        <f t="shared" si="9"/>
        <v>0</v>
      </c>
      <c r="H141" s="215" t="e">
        <f t="shared" si="8"/>
        <v>#DIV/0!</v>
      </c>
      <c r="I141" s="6"/>
    </row>
    <row r="142" spans="1:9" ht="12.75" customHeight="1" x14ac:dyDescent="0.2">
      <c r="A142" s="381" t="s">
        <v>147</v>
      </c>
      <c r="B142" s="198" t="s">
        <v>114</v>
      </c>
      <c r="C142" s="204"/>
      <c r="D142" s="206"/>
      <c r="E142" s="206"/>
      <c r="F142" s="238">
        <f>$F$55*$N$26</f>
        <v>0</v>
      </c>
      <c r="G142" s="216">
        <f t="shared" si="9"/>
        <v>0</v>
      </c>
      <c r="H142" s="216" t="e">
        <f t="shared" si="8"/>
        <v>#DIV/0!</v>
      </c>
      <c r="I142" s="6"/>
    </row>
    <row r="143" spans="1:9" ht="12.75" customHeight="1" x14ac:dyDescent="0.2">
      <c r="A143" s="382"/>
      <c r="B143" s="199" t="s">
        <v>135</v>
      </c>
      <c r="C143" s="175"/>
      <c r="D143" s="207"/>
      <c r="E143" s="207"/>
      <c r="F143" s="239">
        <f>$F$56*$N$26</f>
        <v>0</v>
      </c>
      <c r="G143" s="181">
        <f t="shared" si="9"/>
        <v>0</v>
      </c>
      <c r="H143" s="181" t="e">
        <f t="shared" si="8"/>
        <v>#DIV/0!</v>
      </c>
      <c r="I143" s="6"/>
    </row>
    <row r="144" spans="1:9" ht="12.75" customHeight="1" x14ac:dyDescent="0.2">
      <c r="A144" s="382"/>
      <c r="B144" s="199" t="s">
        <v>137</v>
      </c>
      <c r="C144" s="175"/>
      <c r="D144" s="207"/>
      <c r="E144" s="207"/>
      <c r="F144" s="239">
        <f>$F$57*$N$26</f>
        <v>0</v>
      </c>
      <c r="G144" s="181">
        <f t="shared" si="9"/>
        <v>0</v>
      </c>
      <c r="H144" s="181" t="e">
        <f t="shared" si="8"/>
        <v>#DIV/0!</v>
      </c>
      <c r="I144" s="6"/>
    </row>
    <row r="145" spans="1:9" ht="12.75" customHeight="1" thickBot="1" x14ac:dyDescent="0.25">
      <c r="A145" s="382"/>
      <c r="B145" s="195" t="s">
        <v>136</v>
      </c>
      <c r="C145" s="174"/>
      <c r="D145" s="208"/>
      <c r="E145" s="208"/>
      <c r="F145" s="236">
        <f>$F$58*$N$26</f>
        <v>0</v>
      </c>
      <c r="G145" s="180">
        <f t="shared" si="9"/>
        <v>0</v>
      </c>
      <c r="H145" s="180" t="e">
        <f t="shared" si="8"/>
        <v>#DIV/0!</v>
      </c>
      <c r="I145" s="6"/>
    </row>
    <row r="146" spans="1:9" ht="12.75" customHeight="1" x14ac:dyDescent="0.2">
      <c r="A146" s="383" t="s">
        <v>122</v>
      </c>
      <c r="B146" s="194" t="s">
        <v>153</v>
      </c>
      <c r="C146" s="177"/>
      <c r="D146" s="209"/>
      <c r="E146" s="190"/>
      <c r="F146" s="234">
        <f>$F$59*$N$26</f>
        <v>0</v>
      </c>
      <c r="G146" s="183">
        <f t="shared" si="9"/>
        <v>0</v>
      </c>
      <c r="H146" s="183" t="e">
        <f t="shared" si="8"/>
        <v>#DIV/0!</v>
      </c>
      <c r="I146" s="6"/>
    </row>
    <row r="147" spans="1:9" ht="37.5" customHeight="1" thickBot="1" x14ac:dyDescent="0.25">
      <c r="A147" s="384"/>
      <c r="B147" s="195" t="s">
        <v>154</v>
      </c>
      <c r="C147" s="202"/>
      <c r="D147" s="210"/>
      <c r="E147" s="191"/>
      <c r="F147" s="235">
        <f>$F$60*$N$26</f>
        <v>0</v>
      </c>
      <c r="G147" s="214">
        <f t="shared" si="9"/>
        <v>0</v>
      </c>
      <c r="H147" s="214" t="e">
        <f t="shared" si="8"/>
        <v>#DIV/0!</v>
      </c>
      <c r="I147" s="6"/>
    </row>
    <row r="148" spans="1:9" ht="12.75" customHeight="1" x14ac:dyDescent="0.2">
      <c r="A148" s="385" t="s">
        <v>123</v>
      </c>
      <c r="B148" s="201" t="s">
        <v>124</v>
      </c>
      <c r="C148" s="173"/>
      <c r="D148" s="212"/>
      <c r="E148" s="191"/>
      <c r="F148" s="241">
        <f>$F$61*$N$26</f>
        <v>0</v>
      </c>
      <c r="G148" s="179">
        <f t="shared" si="9"/>
        <v>0</v>
      </c>
      <c r="H148" s="179" t="e">
        <f t="shared" si="8"/>
        <v>#DIV/0!</v>
      </c>
      <c r="I148" s="6"/>
    </row>
    <row r="149" spans="1:9" ht="12.75" customHeight="1" thickBot="1" x14ac:dyDescent="0.25">
      <c r="A149" s="382"/>
      <c r="B149" s="195" t="s">
        <v>125</v>
      </c>
      <c r="C149" s="202"/>
      <c r="D149" s="210"/>
      <c r="E149" s="191"/>
      <c r="F149" s="235">
        <f>$F$62*$N$26</f>
        <v>0</v>
      </c>
      <c r="G149" s="214">
        <f t="shared" si="9"/>
        <v>0</v>
      </c>
      <c r="H149" s="214" t="e">
        <f t="shared" si="8"/>
        <v>#DIV/0!</v>
      </c>
      <c r="I149" s="6"/>
    </row>
    <row r="150" spans="1:9" ht="12.75" customHeight="1" thickBot="1" x14ac:dyDescent="0.25">
      <c r="A150" s="382"/>
      <c r="B150" s="200" t="s">
        <v>126</v>
      </c>
      <c r="C150" s="176"/>
      <c r="D150" s="211"/>
      <c r="E150" s="190"/>
      <c r="F150" s="240">
        <f>$F$63*$N$26</f>
        <v>0</v>
      </c>
      <c r="G150" s="182">
        <f t="shared" si="9"/>
        <v>0</v>
      </c>
      <c r="H150" s="182" t="e">
        <f t="shared" si="8"/>
        <v>#DIV/0!</v>
      </c>
      <c r="I150" s="6"/>
    </row>
    <row r="151" spans="1:9" ht="12.75" customHeight="1" thickBot="1" x14ac:dyDescent="0.25">
      <c r="A151" s="217"/>
      <c r="B151" s="218" t="s">
        <v>6</v>
      </c>
      <c r="C151" s="219"/>
      <c r="D151" s="220"/>
      <c r="E151" s="221"/>
      <c r="F151" s="242">
        <f>$F$64*$N$26</f>
        <v>0</v>
      </c>
      <c r="G151" s="222">
        <f t="shared" si="9"/>
        <v>0</v>
      </c>
      <c r="H151" s="222" t="e">
        <f t="shared" si="8"/>
        <v>#DIV/0!</v>
      </c>
      <c r="I151" s="6"/>
    </row>
    <row r="152" spans="1:9" ht="12.75" customHeight="1" thickBot="1" x14ac:dyDescent="0.25">
      <c r="A152" s="223"/>
      <c r="B152" s="224" t="s">
        <v>2</v>
      </c>
      <c r="C152" s="225"/>
      <c r="D152" s="226">
        <f>SUM(D128:D151)</f>
        <v>0</v>
      </c>
      <c r="E152" s="227">
        <f>SUM(E128:E151)</f>
        <v>0</v>
      </c>
      <c r="F152" s="228">
        <f>SUM(F128:F151)</f>
        <v>0</v>
      </c>
      <c r="G152" s="229">
        <f>SUM(G128:G151)</f>
        <v>0</v>
      </c>
      <c r="H152" s="229" t="e">
        <f t="shared" si="8"/>
        <v>#DIV/0!</v>
      </c>
      <c r="I152" s="6"/>
    </row>
    <row r="153" spans="1:9" ht="12.75" customHeight="1" thickBot="1" x14ac:dyDescent="0.25">
      <c r="A153" s="161"/>
      <c r="B153" s="162"/>
      <c r="C153" s="163"/>
      <c r="D153" s="18"/>
      <c r="E153" s="18"/>
      <c r="F153" s="18"/>
      <c r="G153" s="18"/>
      <c r="H153" s="172"/>
      <c r="I153" s="6"/>
    </row>
    <row r="154" spans="1:9" ht="12.75" customHeight="1" thickBot="1" x14ac:dyDescent="0.25">
      <c r="B154" s="374" t="str">
        <f>+B27</f>
        <v>Ydelse 4</v>
      </c>
      <c r="C154" s="375"/>
      <c r="D154" s="376" t="s">
        <v>0</v>
      </c>
      <c r="I154" s="6"/>
    </row>
    <row r="155" spans="1:9" ht="12.75" customHeight="1" thickBot="1" x14ac:dyDescent="0.25">
      <c r="B155" s="3" t="s">
        <v>0</v>
      </c>
      <c r="I155" s="6"/>
    </row>
    <row r="156" spans="1:9" ht="48.75" customHeight="1" thickBot="1" x14ac:dyDescent="0.25">
      <c r="A156" s="89" t="s">
        <v>4</v>
      </c>
      <c r="B156" s="92" t="s">
        <v>5</v>
      </c>
      <c r="C156" s="40" t="s">
        <v>149</v>
      </c>
      <c r="D156" s="89" t="str">
        <f>+D127</f>
        <v>Budget 2022</v>
      </c>
      <c r="E156" s="91" t="s">
        <v>148</v>
      </c>
      <c r="F156" s="90" t="s">
        <v>9</v>
      </c>
      <c r="G156" s="90" t="s">
        <v>127</v>
      </c>
      <c r="H156" s="92" t="s">
        <v>10</v>
      </c>
      <c r="I156" s="6"/>
    </row>
    <row r="157" spans="1:9" ht="12.75" customHeight="1" x14ac:dyDescent="0.2">
      <c r="A157" s="368" t="s">
        <v>157</v>
      </c>
      <c r="B157" s="165" t="s">
        <v>158</v>
      </c>
      <c r="C157" s="173"/>
      <c r="D157" s="93"/>
      <c r="E157" s="93"/>
      <c r="F157" s="230">
        <f>$F$41*$N$27</f>
        <v>0</v>
      </c>
      <c r="G157" s="179">
        <f>+D157+E157+F157</f>
        <v>0</v>
      </c>
      <c r="H157" s="179" t="e">
        <f t="shared" ref="H157:H181" si="10">(G157)/($C$27*$D$27)/B$13</f>
        <v>#DIV/0!</v>
      </c>
      <c r="I157" s="6"/>
    </row>
    <row r="158" spans="1:9" ht="12.75" customHeight="1" x14ac:dyDescent="0.2">
      <c r="A158" s="369"/>
      <c r="B158" s="165" t="s">
        <v>129</v>
      </c>
      <c r="C158" s="174"/>
      <c r="D158" s="4"/>
      <c r="E158" s="4"/>
      <c r="F158" s="231">
        <f>$F$42*$N$27</f>
        <v>0</v>
      </c>
      <c r="G158" s="180">
        <f t="shared" ref="G158:G180" si="11">+D158+E158+F158</f>
        <v>0</v>
      </c>
      <c r="H158" s="180" t="e">
        <f t="shared" si="10"/>
        <v>#DIV/0!</v>
      </c>
      <c r="I158" s="6"/>
    </row>
    <row r="159" spans="1:9" ht="12.75" customHeight="1" x14ac:dyDescent="0.2">
      <c r="A159" s="369"/>
      <c r="B159" s="165" t="s">
        <v>130</v>
      </c>
      <c r="C159" s="175"/>
      <c r="D159" s="4"/>
      <c r="E159" s="4"/>
      <c r="F159" s="232">
        <f>$F$43*$N$27</f>
        <v>0</v>
      </c>
      <c r="G159" s="181">
        <f t="shared" si="11"/>
        <v>0</v>
      </c>
      <c r="H159" s="181" t="e">
        <f t="shared" si="10"/>
        <v>#DIV/0!</v>
      </c>
      <c r="I159" s="6"/>
    </row>
    <row r="160" spans="1:9" ht="12.75" customHeight="1" thickBot="1" x14ac:dyDescent="0.25">
      <c r="A160" s="369"/>
      <c r="B160" s="166" t="s">
        <v>146</v>
      </c>
      <c r="C160" s="174"/>
      <c r="D160" s="4"/>
      <c r="E160" s="4"/>
      <c r="F160" s="231">
        <f>$F$44*$N$27</f>
        <v>0</v>
      </c>
      <c r="G160" s="180">
        <f t="shared" si="11"/>
        <v>0</v>
      </c>
      <c r="H160" s="180" t="e">
        <f t="shared" si="10"/>
        <v>#DIV/0!</v>
      </c>
      <c r="I160" s="6"/>
    </row>
    <row r="161" spans="1:9" ht="12.75" customHeight="1" x14ac:dyDescent="0.2">
      <c r="A161" s="368" t="s">
        <v>159</v>
      </c>
      <c r="B161" s="164" t="s">
        <v>132</v>
      </c>
      <c r="C161" s="177"/>
      <c r="D161" s="93"/>
      <c r="E161" s="93"/>
      <c r="F161" s="233">
        <f>$F$45*$N$27</f>
        <v>0</v>
      </c>
      <c r="G161" s="183">
        <f t="shared" si="11"/>
        <v>0</v>
      </c>
      <c r="H161" s="183" t="e">
        <f t="shared" si="10"/>
        <v>#DIV/0!</v>
      </c>
      <c r="I161" s="6"/>
    </row>
    <row r="162" spans="1:9" ht="12.75" customHeight="1" x14ac:dyDescent="0.2">
      <c r="A162" s="370"/>
      <c r="B162" s="165" t="s">
        <v>133</v>
      </c>
      <c r="C162" s="174"/>
      <c r="D162" s="4"/>
      <c r="E162" s="4"/>
      <c r="F162" s="231">
        <f>$F$46*$N$27</f>
        <v>0</v>
      </c>
      <c r="G162" s="180">
        <f t="shared" si="11"/>
        <v>0</v>
      </c>
      <c r="H162" s="180" t="e">
        <f t="shared" si="10"/>
        <v>#DIV/0!</v>
      </c>
      <c r="I162" s="6"/>
    </row>
    <row r="163" spans="1:9" ht="12.75" customHeight="1" x14ac:dyDescent="0.2">
      <c r="A163" s="370"/>
      <c r="B163" s="165" t="s">
        <v>134</v>
      </c>
      <c r="C163" s="174"/>
      <c r="D163" s="4"/>
      <c r="E163" s="4"/>
      <c r="F163" s="231">
        <f>$F$47*$N$27</f>
        <v>0</v>
      </c>
      <c r="G163" s="180">
        <f t="shared" si="11"/>
        <v>0</v>
      </c>
      <c r="H163" s="180" t="e">
        <f t="shared" si="10"/>
        <v>#DIV/0!</v>
      </c>
      <c r="I163" s="6"/>
    </row>
    <row r="164" spans="1:9" ht="12.75" customHeight="1" thickBot="1" x14ac:dyDescent="0.25">
      <c r="A164" s="370"/>
      <c r="B164" s="165" t="s">
        <v>155</v>
      </c>
      <c r="C164" s="174"/>
      <c r="D164" s="4"/>
      <c r="E164" s="4"/>
      <c r="F164" s="231">
        <f>$F$48*$N$27</f>
        <v>0</v>
      </c>
      <c r="G164" s="180">
        <f t="shared" si="11"/>
        <v>0</v>
      </c>
      <c r="H164" s="180" t="e">
        <f t="shared" si="10"/>
        <v>#DIV/0!</v>
      </c>
      <c r="I164" s="6"/>
    </row>
    <row r="165" spans="1:9" ht="12.75" customHeight="1" x14ac:dyDescent="0.2">
      <c r="A165" s="371" t="s">
        <v>160</v>
      </c>
      <c r="B165" s="194" t="s">
        <v>117</v>
      </c>
      <c r="C165" s="177"/>
      <c r="D165" s="93"/>
      <c r="E165" s="93"/>
      <c r="F165" s="234">
        <f>$F$49*$N$27</f>
        <v>0</v>
      </c>
      <c r="G165" s="183">
        <f t="shared" si="11"/>
        <v>0</v>
      </c>
      <c r="H165" s="183" t="e">
        <f t="shared" si="10"/>
        <v>#DIV/0!</v>
      </c>
      <c r="I165" s="6"/>
    </row>
    <row r="166" spans="1:9" ht="12.75" customHeight="1" x14ac:dyDescent="0.2">
      <c r="A166" s="372"/>
      <c r="B166" s="195" t="s">
        <v>152</v>
      </c>
      <c r="C166" s="202"/>
      <c r="D166" s="4"/>
      <c r="E166" s="4"/>
      <c r="F166" s="235">
        <f>$F$50*$N$27</f>
        <v>0</v>
      </c>
      <c r="G166" s="214">
        <f t="shared" si="11"/>
        <v>0</v>
      </c>
      <c r="H166" s="214" t="e">
        <f t="shared" si="10"/>
        <v>#DIV/0!</v>
      </c>
      <c r="I166" s="6"/>
    </row>
    <row r="167" spans="1:9" ht="12.75" customHeight="1" x14ac:dyDescent="0.2">
      <c r="A167" s="372"/>
      <c r="B167" s="196" t="s">
        <v>119</v>
      </c>
      <c r="C167" s="202"/>
      <c r="D167" s="245">
        <f>(SUM(D157:D166)+SUM(D168:D169)+SUM(D171:D179))*$B$8</f>
        <v>0</v>
      </c>
      <c r="E167" s="245">
        <f>(SUM(E157:E166)+SUM(E168:E169)+SUM(E171:E179))*$B$8</f>
        <v>0</v>
      </c>
      <c r="F167" s="235">
        <f>$F$51*$N$27</f>
        <v>0</v>
      </c>
      <c r="G167" s="214">
        <f t="shared" si="11"/>
        <v>0</v>
      </c>
      <c r="H167" s="214" t="e">
        <f t="shared" si="10"/>
        <v>#DIV/0!</v>
      </c>
      <c r="I167" s="6"/>
    </row>
    <row r="168" spans="1:9" ht="12.75" customHeight="1" thickBot="1" x14ac:dyDescent="0.25">
      <c r="A168" s="372"/>
      <c r="B168" s="195" t="s">
        <v>118</v>
      </c>
      <c r="C168" s="174"/>
      <c r="D168" s="100"/>
      <c r="E168" s="100"/>
      <c r="F168" s="236">
        <f>$F$52*$N$27</f>
        <v>0</v>
      </c>
      <c r="G168" s="180">
        <f t="shared" si="11"/>
        <v>0</v>
      </c>
      <c r="H168" s="180" t="e">
        <f t="shared" si="10"/>
        <v>#DIV/0!</v>
      </c>
      <c r="I168" s="6"/>
    </row>
    <row r="169" spans="1:9" ht="12.75" customHeight="1" x14ac:dyDescent="0.2">
      <c r="A169" s="371" t="s">
        <v>110</v>
      </c>
      <c r="B169" s="194" t="s">
        <v>113</v>
      </c>
      <c r="C169" s="177"/>
      <c r="D169" s="99"/>
      <c r="E169" s="99"/>
      <c r="F169" s="234">
        <f>$F$53*$N$27</f>
        <v>0</v>
      </c>
      <c r="G169" s="183">
        <f t="shared" si="11"/>
        <v>0</v>
      </c>
      <c r="H169" s="183" t="e">
        <f t="shared" si="10"/>
        <v>#DIV/0!</v>
      </c>
      <c r="I169" s="6"/>
    </row>
    <row r="170" spans="1:9" ht="12.75" customHeight="1" thickBot="1" x14ac:dyDescent="0.25">
      <c r="A170" s="373"/>
      <c r="B170" s="197" t="s">
        <v>120</v>
      </c>
      <c r="C170" s="203"/>
      <c r="D170" s="245">
        <f>(SUM(D157:D166)+SUM(D168:D169)+SUM(D171:D179))*$B$7</f>
        <v>0</v>
      </c>
      <c r="E170" s="245">
        <f>(SUM(E157:E166)+SUM(E168:E169)+SUM(E171:E179))*$B$7</f>
        <v>0</v>
      </c>
      <c r="F170" s="237">
        <f>$F$54*$N$27</f>
        <v>0</v>
      </c>
      <c r="G170" s="215">
        <f t="shared" si="11"/>
        <v>0</v>
      </c>
      <c r="H170" s="215" t="e">
        <f t="shared" si="10"/>
        <v>#DIV/0!</v>
      </c>
      <c r="I170" s="6"/>
    </row>
    <row r="171" spans="1:9" ht="12.75" customHeight="1" x14ac:dyDescent="0.2">
      <c r="A171" s="381" t="s">
        <v>147</v>
      </c>
      <c r="B171" s="198" t="s">
        <v>114</v>
      </c>
      <c r="C171" s="204"/>
      <c r="D171" s="206"/>
      <c r="E171" s="206"/>
      <c r="F171" s="238">
        <f>$F$55*$N$27</f>
        <v>0</v>
      </c>
      <c r="G171" s="216">
        <f t="shared" si="11"/>
        <v>0</v>
      </c>
      <c r="H171" s="216" t="e">
        <f t="shared" si="10"/>
        <v>#DIV/0!</v>
      </c>
      <c r="I171" s="6"/>
    </row>
    <row r="172" spans="1:9" ht="12.75" customHeight="1" x14ac:dyDescent="0.2">
      <c r="A172" s="382"/>
      <c r="B172" s="199" t="s">
        <v>135</v>
      </c>
      <c r="C172" s="175"/>
      <c r="D172" s="207"/>
      <c r="E172" s="207"/>
      <c r="F172" s="239">
        <f>$F$56*$N$27</f>
        <v>0</v>
      </c>
      <c r="G172" s="181">
        <f t="shared" si="11"/>
        <v>0</v>
      </c>
      <c r="H172" s="181" t="e">
        <f t="shared" si="10"/>
        <v>#DIV/0!</v>
      </c>
      <c r="I172" s="6"/>
    </row>
    <row r="173" spans="1:9" ht="12.75" customHeight="1" x14ac:dyDescent="0.2">
      <c r="A173" s="382"/>
      <c r="B173" s="199" t="s">
        <v>137</v>
      </c>
      <c r="C173" s="175"/>
      <c r="D173" s="207"/>
      <c r="E173" s="207"/>
      <c r="F173" s="239">
        <f>$F$57*$N$27</f>
        <v>0</v>
      </c>
      <c r="G173" s="181">
        <f t="shared" si="11"/>
        <v>0</v>
      </c>
      <c r="H173" s="181" t="e">
        <f t="shared" si="10"/>
        <v>#DIV/0!</v>
      </c>
      <c r="I173" s="6"/>
    </row>
    <row r="174" spans="1:9" ht="12.75" customHeight="1" thickBot="1" x14ac:dyDescent="0.25">
      <c r="A174" s="382"/>
      <c r="B174" s="195" t="s">
        <v>136</v>
      </c>
      <c r="C174" s="174"/>
      <c r="D174" s="208"/>
      <c r="E174" s="208"/>
      <c r="F174" s="236">
        <f>$F$58*$N$27</f>
        <v>0</v>
      </c>
      <c r="G174" s="180">
        <f t="shared" si="11"/>
        <v>0</v>
      </c>
      <c r="H174" s="180" t="e">
        <f t="shared" si="10"/>
        <v>#DIV/0!</v>
      </c>
      <c r="I174" s="6"/>
    </row>
    <row r="175" spans="1:9" ht="12.75" customHeight="1" x14ac:dyDescent="0.2">
      <c r="A175" s="383" t="s">
        <v>122</v>
      </c>
      <c r="B175" s="194" t="s">
        <v>153</v>
      </c>
      <c r="C175" s="177"/>
      <c r="D175" s="209"/>
      <c r="E175" s="190"/>
      <c r="F175" s="234">
        <f>$F$59*$N$27</f>
        <v>0</v>
      </c>
      <c r="G175" s="183">
        <f t="shared" si="11"/>
        <v>0</v>
      </c>
      <c r="H175" s="183" t="e">
        <f t="shared" si="10"/>
        <v>#DIV/0!</v>
      </c>
      <c r="I175" s="6"/>
    </row>
    <row r="176" spans="1:9" ht="39.75" customHeight="1" thickBot="1" x14ac:dyDescent="0.25">
      <c r="A176" s="384"/>
      <c r="B176" s="195" t="s">
        <v>154</v>
      </c>
      <c r="C176" s="202"/>
      <c r="D176" s="210"/>
      <c r="E176" s="191"/>
      <c r="F176" s="235">
        <f>$F$60*$N$27</f>
        <v>0</v>
      </c>
      <c r="G176" s="214">
        <f t="shared" si="11"/>
        <v>0</v>
      </c>
      <c r="H176" s="214" t="e">
        <f t="shared" si="10"/>
        <v>#DIV/0!</v>
      </c>
      <c r="I176" s="6"/>
    </row>
    <row r="177" spans="1:9" ht="12.75" customHeight="1" x14ac:dyDescent="0.2">
      <c r="A177" s="385" t="s">
        <v>123</v>
      </c>
      <c r="B177" s="201" t="s">
        <v>124</v>
      </c>
      <c r="C177" s="173"/>
      <c r="D177" s="212"/>
      <c r="E177" s="191"/>
      <c r="F177" s="241">
        <f>$F$61*$N$27</f>
        <v>0</v>
      </c>
      <c r="G177" s="179">
        <f t="shared" si="11"/>
        <v>0</v>
      </c>
      <c r="H177" s="179" t="e">
        <f t="shared" si="10"/>
        <v>#DIV/0!</v>
      </c>
      <c r="I177" s="6"/>
    </row>
    <row r="178" spans="1:9" ht="12.75" customHeight="1" thickBot="1" x14ac:dyDescent="0.25">
      <c r="A178" s="382"/>
      <c r="B178" s="195" t="s">
        <v>125</v>
      </c>
      <c r="C178" s="202"/>
      <c r="D178" s="210"/>
      <c r="E178" s="191"/>
      <c r="F178" s="235">
        <f>$F$62*$N$27</f>
        <v>0</v>
      </c>
      <c r="G178" s="214">
        <f t="shared" si="11"/>
        <v>0</v>
      </c>
      <c r="H178" s="214" t="e">
        <f t="shared" si="10"/>
        <v>#DIV/0!</v>
      </c>
      <c r="I178" s="6"/>
    </row>
    <row r="179" spans="1:9" ht="12.75" customHeight="1" thickBot="1" x14ac:dyDescent="0.25">
      <c r="A179" s="382"/>
      <c r="B179" s="200" t="s">
        <v>126</v>
      </c>
      <c r="C179" s="176"/>
      <c r="D179" s="211"/>
      <c r="E179" s="190"/>
      <c r="F179" s="240">
        <f>$F$63*$N$27</f>
        <v>0</v>
      </c>
      <c r="G179" s="182">
        <f t="shared" si="11"/>
        <v>0</v>
      </c>
      <c r="H179" s="182" t="e">
        <f t="shared" si="10"/>
        <v>#DIV/0!</v>
      </c>
      <c r="I179" s="6"/>
    </row>
    <row r="180" spans="1:9" ht="12.75" customHeight="1" thickBot="1" x14ac:dyDescent="0.25">
      <c r="A180" s="217"/>
      <c r="B180" s="218" t="s">
        <v>6</v>
      </c>
      <c r="C180" s="219"/>
      <c r="D180" s="220"/>
      <c r="E180" s="221"/>
      <c r="F180" s="242">
        <f>$F$64*$N$27</f>
        <v>0</v>
      </c>
      <c r="G180" s="222">
        <f t="shared" si="11"/>
        <v>0</v>
      </c>
      <c r="H180" s="222" t="e">
        <f t="shared" si="10"/>
        <v>#DIV/0!</v>
      </c>
      <c r="I180" s="6"/>
    </row>
    <row r="181" spans="1:9" ht="12.75" customHeight="1" thickBot="1" x14ac:dyDescent="0.25">
      <c r="A181" s="223"/>
      <c r="B181" s="224" t="s">
        <v>2</v>
      </c>
      <c r="C181" s="225"/>
      <c r="D181" s="226">
        <f>SUM(D157:D180)</f>
        <v>0</v>
      </c>
      <c r="E181" s="227">
        <f>SUM(E157:E180)</f>
        <v>0</v>
      </c>
      <c r="F181" s="228">
        <f>SUM(F157:F180)</f>
        <v>0</v>
      </c>
      <c r="G181" s="229">
        <f>SUM(G157:G180)</f>
        <v>0</v>
      </c>
      <c r="H181" s="229" t="e">
        <f t="shared" si="10"/>
        <v>#DIV/0!</v>
      </c>
      <c r="I181" s="6"/>
    </row>
    <row r="182" spans="1:9" ht="12.75" customHeight="1" thickBot="1" x14ac:dyDescent="0.25">
      <c r="A182" s="161"/>
      <c r="B182" s="162"/>
      <c r="C182" s="163"/>
      <c r="D182" s="18"/>
      <c r="E182" s="18"/>
      <c r="F182" s="18"/>
      <c r="G182" s="18"/>
      <c r="H182" s="172"/>
      <c r="I182" s="6"/>
    </row>
    <row r="183" spans="1:9" ht="12.75" customHeight="1" thickBot="1" x14ac:dyDescent="0.25">
      <c r="B183" s="374" t="str">
        <f>+B28</f>
        <v>Ydelse 5</v>
      </c>
      <c r="C183" s="375"/>
      <c r="D183" s="376" t="s">
        <v>0</v>
      </c>
      <c r="I183" s="6"/>
    </row>
    <row r="184" spans="1:9" ht="12.75" customHeight="1" thickBot="1" x14ac:dyDescent="0.25">
      <c r="B184" s="3" t="s">
        <v>0</v>
      </c>
      <c r="I184" s="6"/>
    </row>
    <row r="185" spans="1:9" ht="48.75" customHeight="1" thickBot="1" x14ac:dyDescent="0.25">
      <c r="A185" s="89" t="s">
        <v>4</v>
      </c>
      <c r="B185" s="92" t="s">
        <v>5</v>
      </c>
      <c r="C185" s="40" t="s">
        <v>149</v>
      </c>
      <c r="D185" s="89" t="str">
        <f>+D156</f>
        <v>Budget 2022</v>
      </c>
      <c r="E185" s="91" t="s">
        <v>148</v>
      </c>
      <c r="F185" s="90" t="s">
        <v>9</v>
      </c>
      <c r="G185" s="90" t="s">
        <v>127</v>
      </c>
      <c r="H185" s="92" t="s">
        <v>10</v>
      </c>
      <c r="I185" s="6"/>
    </row>
    <row r="186" spans="1:9" ht="12.75" customHeight="1" x14ac:dyDescent="0.2">
      <c r="A186" s="368" t="s">
        <v>157</v>
      </c>
      <c r="B186" s="165" t="s">
        <v>158</v>
      </c>
      <c r="C186" s="173"/>
      <c r="D186" s="93"/>
      <c r="E186" s="93"/>
      <c r="F186" s="230">
        <f>$F$41*$N$28</f>
        <v>0</v>
      </c>
      <c r="G186" s="179">
        <f>+D186+E186+F186</f>
        <v>0</v>
      </c>
      <c r="H186" s="179" t="e">
        <f t="shared" ref="H186:H210" si="12">(G186)/($C$28*$D$28)/B$13</f>
        <v>#DIV/0!</v>
      </c>
      <c r="I186" s="6"/>
    </row>
    <row r="187" spans="1:9" ht="12.75" customHeight="1" x14ac:dyDescent="0.2">
      <c r="A187" s="369"/>
      <c r="B187" s="165" t="s">
        <v>129</v>
      </c>
      <c r="C187" s="174"/>
      <c r="D187" s="4"/>
      <c r="E187" s="4"/>
      <c r="F187" s="231">
        <f>$F$42*$N$28</f>
        <v>0</v>
      </c>
      <c r="G187" s="180">
        <f t="shared" ref="G187:G209" si="13">+D187+E187+F187</f>
        <v>0</v>
      </c>
      <c r="H187" s="180" t="e">
        <f t="shared" si="12"/>
        <v>#DIV/0!</v>
      </c>
      <c r="I187" s="6"/>
    </row>
    <row r="188" spans="1:9" ht="12.75" customHeight="1" x14ac:dyDescent="0.2">
      <c r="A188" s="369"/>
      <c r="B188" s="165" t="s">
        <v>130</v>
      </c>
      <c r="C188" s="175"/>
      <c r="D188" s="4"/>
      <c r="E188" s="4"/>
      <c r="F188" s="232">
        <f>$F$43*$N$28</f>
        <v>0</v>
      </c>
      <c r="G188" s="181">
        <f t="shared" si="13"/>
        <v>0</v>
      </c>
      <c r="H188" s="181" t="e">
        <f t="shared" si="12"/>
        <v>#DIV/0!</v>
      </c>
      <c r="I188" s="6"/>
    </row>
    <row r="189" spans="1:9" ht="12.75" customHeight="1" thickBot="1" x14ac:dyDescent="0.25">
      <c r="A189" s="369"/>
      <c r="B189" s="166" t="s">
        <v>146</v>
      </c>
      <c r="C189" s="174"/>
      <c r="D189" s="4"/>
      <c r="E189" s="4"/>
      <c r="F189" s="231">
        <f>$F$44*$N$28</f>
        <v>0</v>
      </c>
      <c r="G189" s="180">
        <f t="shared" si="13"/>
        <v>0</v>
      </c>
      <c r="H189" s="180" t="e">
        <f t="shared" si="12"/>
        <v>#DIV/0!</v>
      </c>
      <c r="I189" s="6"/>
    </row>
    <row r="190" spans="1:9" ht="12.75" customHeight="1" x14ac:dyDescent="0.2">
      <c r="A190" s="368" t="s">
        <v>159</v>
      </c>
      <c r="B190" s="164" t="s">
        <v>132</v>
      </c>
      <c r="C190" s="177"/>
      <c r="D190" s="93"/>
      <c r="E190" s="93"/>
      <c r="F190" s="233">
        <f>$F$45*$N$28</f>
        <v>0</v>
      </c>
      <c r="G190" s="183">
        <f t="shared" si="13"/>
        <v>0</v>
      </c>
      <c r="H190" s="183" t="e">
        <f t="shared" si="12"/>
        <v>#DIV/0!</v>
      </c>
      <c r="I190" s="6"/>
    </row>
    <row r="191" spans="1:9" ht="12.75" customHeight="1" x14ac:dyDescent="0.2">
      <c r="A191" s="370"/>
      <c r="B191" s="165" t="s">
        <v>133</v>
      </c>
      <c r="C191" s="174"/>
      <c r="D191" s="4"/>
      <c r="E191" s="4"/>
      <c r="F191" s="231">
        <f>$F$46*$N$28</f>
        <v>0</v>
      </c>
      <c r="G191" s="180">
        <f t="shared" si="13"/>
        <v>0</v>
      </c>
      <c r="H191" s="180" t="e">
        <f t="shared" si="12"/>
        <v>#DIV/0!</v>
      </c>
      <c r="I191" s="6"/>
    </row>
    <row r="192" spans="1:9" ht="12.75" customHeight="1" x14ac:dyDescent="0.2">
      <c r="A192" s="370"/>
      <c r="B192" s="165" t="s">
        <v>134</v>
      </c>
      <c r="C192" s="174"/>
      <c r="D192" s="4"/>
      <c r="E192" s="4"/>
      <c r="F192" s="231">
        <f>$F$47*$N$28</f>
        <v>0</v>
      </c>
      <c r="G192" s="180">
        <f t="shared" si="13"/>
        <v>0</v>
      </c>
      <c r="H192" s="180" t="e">
        <f t="shared" si="12"/>
        <v>#DIV/0!</v>
      </c>
      <c r="I192" s="6"/>
    </row>
    <row r="193" spans="1:9" ht="12.75" customHeight="1" thickBot="1" x14ac:dyDescent="0.25">
      <c r="A193" s="370"/>
      <c r="B193" s="165" t="s">
        <v>155</v>
      </c>
      <c r="C193" s="174"/>
      <c r="D193" s="4"/>
      <c r="E193" s="4"/>
      <c r="F193" s="231">
        <f>$F$48*$N$28</f>
        <v>0</v>
      </c>
      <c r="G193" s="180">
        <f t="shared" si="13"/>
        <v>0</v>
      </c>
      <c r="H193" s="180" t="e">
        <f t="shared" si="12"/>
        <v>#DIV/0!</v>
      </c>
      <c r="I193" s="6"/>
    </row>
    <row r="194" spans="1:9" ht="12.75" customHeight="1" x14ac:dyDescent="0.2">
      <c r="A194" s="371" t="s">
        <v>160</v>
      </c>
      <c r="B194" s="194" t="s">
        <v>117</v>
      </c>
      <c r="C194" s="177"/>
      <c r="D194" s="93"/>
      <c r="E194" s="93"/>
      <c r="F194" s="234">
        <f>$F$49*$N$28</f>
        <v>0</v>
      </c>
      <c r="G194" s="183">
        <f t="shared" si="13"/>
        <v>0</v>
      </c>
      <c r="H194" s="183" t="e">
        <f t="shared" si="12"/>
        <v>#DIV/0!</v>
      </c>
      <c r="I194" s="6"/>
    </row>
    <row r="195" spans="1:9" ht="12.75" customHeight="1" x14ac:dyDescent="0.2">
      <c r="A195" s="372"/>
      <c r="B195" s="195" t="s">
        <v>152</v>
      </c>
      <c r="C195" s="202"/>
      <c r="D195" s="4"/>
      <c r="E195" s="4"/>
      <c r="F195" s="235">
        <f>$F$50*$N$28</f>
        <v>0</v>
      </c>
      <c r="G195" s="214">
        <f t="shared" si="13"/>
        <v>0</v>
      </c>
      <c r="H195" s="214" t="e">
        <f t="shared" si="12"/>
        <v>#DIV/0!</v>
      </c>
      <c r="I195" s="6"/>
    </row>
    <row r="196" spans="1:9" ht="12.75" customHeight="1" x14ac:dyDescent="0.2">
      <c r="A196" s="372"/>
      <c r="B196" s="196" t="s">
        <v>119</v>
      </c>
      <c r="C196" s="202"/>
      <c r="D196" s="245">
        <f>(SUM(D186:D195)+SUM(D197:D198)+SUM(D200:D208))*$B$8</f>
        <v>0</v>
      </c>
      <c r="E196" s="245">
        <f>(SUM(E186:E195)+SUM(E197:E198)+SUM(E200:E208))*$B$8</f>
        <v>0</v>
      </c>
      <c r="F196" s="235">
        <f>$F$51*$N$28</f>
        <v>0</v>
      </c>
      <c r="G196" s="214">
        <f t="shared" si="13"/>
        <v>0</v>
      </c>
      <c r="H196" s="214" t="e">
        <f t="shared" si="12"/>
        <v>#DIV/0!</v>
      </c>
      <c r="I196" s="6"/>
    </row>
    <row r="197" spans="1:9" ht="12.75" customHeight="1" thickBot="1" x14ac:dyDescent="0.25">
      <c r="A197" s="372"/>
      <c r="B197" s="195" t="s">
        <v>118</v>
      </c>
      <c r="C197" s="174"/>
      <c r="D197" s="100"/>
      <c r="E197" s="100"/>
      <c r="F197" s="236">
        <f>$F$52*$N$28</f>
        <v>0</v>
      </c>
      <c r="G197" s="180">
        <f t="shared" si="13"/>
        <v>0</v>
      </c>
      <c r="H197" s="180" t="e">
        <f t="shared" si="12"/>
        <v>#DIV/0!</v>
      </c>
      <c r="I197" s="6"/>
    </row>
    <row r="198" spans="1:9" ht="12.75" customHeight="1" x14ac:dyDescent="0.2">
      <c r="A198" s="371" t="s">
        <v>110</v>
      </c>
      <c r="B198" s="194" t="s">
        <v>113</v>
      </c>
      <c r="C198" s="177"/>
      <c r="D198" s="99"/>
      <c r="E198" s="99"/>
      <c r="F198" s="234">
        <f>$F$53*$N$28</f>
        <v>0</v>
      </c>
      <c r="G198" s="183">
        <f t="shared" si="13"/>
        <v>0</v>
      </c>
      <c r="H198" s="183" t="e">
        <f t="shared" si="12"/>
        <v>#DIV/0!</v>
      </c>
      <c r="I198" s="6"/>
    </row>
    <row r="199" spans="1:9" ht="16.5" customHeight="1" thickBot="1" x14ac:dyDescent="0.25">
      <c r="A199" s="373"/>
      <c r="B199" s="197" t="s">
        <v>120</v>
      </c>
      <c r="C199" s="203"/>
      <c r="D199" s="245">
        <f>(SUM(D186:D195)+SUM(D197:D198)+SUM(D200:D208))*$B$7</f>
        <v>0</v>
      </c>
      <c r="E199" s="245">
        <f>(SUM(E186:E195)+SUM(E197:E198)+SUM(E200:E208))*$B$7</f>
        <v>0</v>
      </c>
      <c r="F199" s="237">
        <f>$F$54*$N$28</f>
        <v>0</v>
      </c>
      <c r="G199" s="215">
        <f t="shared" si="13"/>
        <v>0</v>
      </c>
      <c r="H199" s="215" t="e">
        <f t="shared" si="12"/>
        <v>#DIV/0!</v>
      </c>
      <c r="I199" s="6"/>
    </row>
    <row r="200" spans="1:9" ht="12.75" customHeight="1" x14ac:dyDescent="0.2">
      <c r="A200" s="381" t="s">
        <v>147</v>
      </c>
      <c r="B200" s="198" t="s">
        <v>114</v>
      </c>
      <c r="C200" s="204"/>
      <c r="D200" s="206"/>
      <c r="E200" s="206"/>
      <c r="F200" s="238">
        <f>$F$55*$N$28</f>
        <v>0</v>
      </c>
      <c r="G200" s="216">
        <f t="shared" si="13"/>
        <v>0</v>
      </c>
      <c r="H200" s="216" t="e">
        <f t="shared" si="12"/>
        <v>#DIV/0!</v>
      </c>
      <c r="I200" s="6"/>
    </row>
    <row r="201" spans="1:9" ht="12.75" customHeight="1" x14ac:dyDescent="0.2">
      <c r="A201" s="382"/>
      <c r="B201" s="199" t="s">
        <v>135</v>
      </c>
      <c r="C201" s="175"/>
      <c r="D201" s="207"/>
      <c r="E201" s="207"/>
      <c r="F201" s="239">
        <f>$F$56*$N$28</f>
        <v>0</v>
      </c>
      <c r="G201" s="181">
        <f t="shared" si="13"/>
        <v>0</v>
      </c>
      <c r="H201" s="181" t="e">
        <f t="shared" si="12"/>
        <v>#DIV/0!</v>
      </c>
      <c r="I201" s="6"/>
    </row>
    <row r="202" spans="1:9" ht="12.75" customHeight="1" x14ac:dyDescent="0.2">
      <c r="A202" s="382"/>
      <c r="B202" s="199" t="s">
        <v>137</v>
      </c>
      <c r="C202" s="175"/>
      <c r="D202" s="207"/>
      <c r="E202" s="207"/>
      <c r="F202" s="239">
        <f>$F$57*$N$28</f>
        <v>0</v>
      </c>
      <c r="G202" s="181">
        <f t="shared" si="13"/>
        <v>0</v>
      </c>
      <c r="H202" s="181" t="e">
        <f t="shared" si="12"/>
        <v>#DIV/0!</v>
      </c>
      <c r="I202" s="6"/>
    </row>
    <row r="203" spans="1:9" ht="12.75" customHeight="1" thickBot="1" x14ac:dyDescent="0.25">
      <c r="A203" s="382"/>
      <c r="B203" s="195" t="s">
        <v>136</v>
      </c>
      <c r="C203" s="174"/>
      <c r="D203" s="208"/>
      <c r="E203" s="208"/>
      <c r="F203" s="236">
        <f>$F$58*$N$28</f>
        <v>0</v>
      </c>
      <c r="G203" s="180">
        <f t="shared" si="13"/>
        <v>0</v>
      </c>
      <c r="H203" s="180" t="e">
        <f t="shared" si="12"/>
        <v>#DIV/0!</v>
      </c>
      <c r="I203" s="6"/>
    </row>
    <row r="204" spans="1:9" ht="12.75" customHeight="1" x14ac:dyDescent="0.2">
      <c r="A204" s="383" t="s">
        <v>122</v>
      </c>
      <c r="B204" s="194" t="s">
        <v>153</v>
      </c>
      <c r="C204" s="177"/>
      <c r="D204" s="209"/>
      <c r="E204" s="190"/>
      <c r="F204" s="234">
        <f>$F$59*$N$28</f>
        <v>0</v>
      </c>
      <c r="G204" s="183">
        <f t="shared" si="13"/>
        <v>0</v>
      </c>
      <c r="H204" s="183" t="e">
        <f t="shared" si="12"/>
        <v>#DIV/0!</v>
      </c>
      <c r="I204" s="6"/>
    </row>
    <row r="205" spans="1:9" ht="42" customHeight="1" thickBot="1" x14ac:dyDescent="0.25">
      <c r="A205" s="384"/>
      <c r="B205" s="195" t="s">
        <v>154</v>
      </c>
      <c r="C205" s="202"/>
      <c r="D205" s="210"/>
      <c r="E205" s="191"/>
      <c r="F205" s="235">
        <f>$F$60*$N$28</f>
        <v>0</v>
      </c>
      <c r="G205" s="214">
        <f t="shared" si="13"/>
        <v>0</v>
      </c>
      <c r="H205" s="214" t="e">
        <f t="shared" si="12"/>
        <v>#DIV/0!</v>
      </c>
      <c r="I205" s="6"/>
    </row>
    <row r="206" spans="1:9" ht="12.75" customHeight="1" x14ac:dyDescent="0.2">
      <c r="A206" s="385" t="s">
        <v>123</v>
      </c>
      <c r="B206" s="201" t="s">
        <v>124</v>
      </c>
      <c r="C206" s="173"/>
      <c r="D206" s="212"/>
      <c r="E206" s="191"/>
      <c r="F206" s="241">
        <f>$F$61*$N$28</f>
        <v>0</v>
      </c>
      <c r="G206" s="179">
        <f t="shared" si="13"/>
        <v>0</v>
      </c>
      <c r="H206" s="179" t="e">
        <f t="shared" si="12"/>
        <v>#DIV/0!</v>
      </c>
      <c r="I206" s="6"/>
    </row>
    <row r="207" spans="1:9" ht="12.75" customHeight="1" thickBot="1" x14ac:dyDescent="0.25">
      <c r="A207" s="382"/>
      <c r="B207" s="195" t="s">
        <v>125</v>
      </c>
      <c r="C207" s="202"/>
      <c r="D207" s="210"/>
      <c r="E207" s="191"/>
      <c r="F207" s="235">
        <f>$F$62*$N$28</f>
        <v>0</v>
      </c>
      <c r="G207" s="214">
        <f t="shared" si="13"/>
        <v>0</v>
      </c>
      <c r="H207" s="214" t="e">
        <f t="shared" si="12"/>
        <v>#DIV/0!</v>
      </c>
      <c r="I207" s="6"/>
    </row>
    <row r="208" spans="1:9" ht="12.75" customHeight="1" thickBot="1" x14ac:dyDescent="0.25">
      <c r="A208" s="382"/>
      <c r="B208" s="200" t="s">
        <v>126</v>
      </c>
      <c r="C208" s="176"/>
      <c r="D208" s="211"/>
      <c r="E208" s="190"/>
      <c r="F208" s="240">
        <f>$F$63*$N$28</f>
        <v>0</v>
      </c>
      <c r="G208" s="182">
        <f t="shared" si="13"/>
        <v>0</v>
      </c>
      <c r="H208" s="182" t="e">
        <f t="shared" si="12"/>
        <v>#DIV/0!</v>
      </c>
      <c r="I208" s="6"/>
    </row>
    <row r="209" spans="1:9" ht="12.75" customHeight="1" thickBot="1" x14ac:dyDescent="0.25">
      <c r="A209" s="217"/>
      <c r="B209" s="218" t="s">
        <v>6</v>
      </c>
      <c r="C209" s="219"/>
      <c r="D209" s="220"/>
      <c r="E209" s="221"/>
      <c r="F209" s="242">
        <f>$F$64*$N$28</f>
        <v>0</v>
      </c>
      <c r="G209" s="222">
        <f t="shared" si="13"/>
        <v>0</v>
      </c>
      <c r="H209" s="222" t="e">
        <f t="shared" si="12"/>
        <v>#DIV/0!</v>
      </c>
      <c r="I209" s="6"/>
    </row>
    <row r="210" spans="1:9" ht="12.75" customHeight="1" thickBot="1" x14ac:dyDescent="0.25">
      <c r="A210" s="223"/>
      <c r="B210" s="224" t="s">
        <v>2</v>
      </c>
      <c r="C210" s="225"/>
      <c r="D210" s="226">
        <f>SUM(D186:D209)</f>
        <v>0</v>
      </c>
      <c r="E210" s="227">
        <f>SUM(E186:E209)</f>
        <v>0</v>
      </c>
      <c r="F210" s="228">
        <f>SUM(F186:F209)</f>
        <v>0</v>
      </c>
      <c r="G210" s="229">
        <f>SUM(G186:G209)</f>
        <v>0</v>
      </c>
      <c r="H210" s="229" t="e">
        <f t="shared" si="12"/>
        <v>#DIV/0!</v>
      </c>
      <c r="I210" s="6"/>
    </row>
    <row r="211" spans="1:9" ht="12.75" customHeight="1" thickBot="1" x14ac:dyDescent="0.25">
      <c r="A211" s="161"/>
      <c r="B211" s="162"/>
      <c r="C211" s="163"/>
      <c r="D211" s="18"/>
      <c r="E211" s="18"/>
      <c r="F211" s="18"/>
      <c r="G211" s="18"/>
      <c r="H211" s="172"/>
      <c r="I211" s="6"/>
    </row>
    <row r="212" spans="1:9" ht="12.75" customHeight="1" thickBot="1" x14ac:dyDescent="0.25">
      <c r="B212" s="374" t="str">
        <f>+B29</f>
        <v>Ydelse 6</v>
      </c>
      <c r="C212" s="375"/>
      <c r="D212" s="376" t="s">
        <v>0</v>
      </c>
      <c r="I212" s="6"/>
    </row>
    <row r="213" spans="1:9" ht="12.75" customHeight="1" thickBot="1" x14ac:dyDescent="0.25">
      <c r="B213" s="3" t="s">
        <v>0</v>
      </c>
      <c r="I213" s="6"/>
    </row>
    <row r="214" spans="1:9" ht="48.75" customHeight="1" thickBot="1" x14ac:dyDescent="0.25">
      <c r="A214" s="89" t="s">
        <v>4</v>
      </c>
      <c r="B214" s="92" t="s">
        <v>5</v>
      </c>
      <c r="C214" s="40" t="s">
        <v>149</v>
      </c>
      <c r="D214" s="89" t="str">
        <f>+D185</f>
        <v>Budget 2022</v>
      </c>
      <c r="E214" s="91" t="s">
        <v>148</v>
      </c>
      <c r="F214" s="90" t="s">
        <v>9</v>
      </c>
      <c r="G214" s="90" t="s">
        <v>127</v>
      </c>
      <c r="H214" s="92" t="s">
        <v>10</v>
      </c>
      <c r="I214" s="6"/>
    </row>
    <row r="215" spans="1:9" ht="12.75" customHeight="1" x14ac:dyDescent="0.2">
      <c r="A215" s="368" t="s">
        <v>157</v>
      </c>
      <c r="B215" s="165" t="s">
        <v>158</v>
      </c>
      <c r="C215" s="173"/>
      <c r="D215" s="93"/>
      <c r="E215" s="93"/>
      <c r="F215" s="230">
        <f>$F$41*$N$29</f>
        <v>0</v>
      </c>
      <c r="G215" s="179">
        <f>+D215+E215+F215</f>
        <v>0</v>
      </c>
      <c r="H215" s="179" t="e">
        <f t="shared" ref="H215:H239" si="14">(G215)/($C$29*$D$29)/B$13</f>
        <v>#DIV/0!</v>
      </c>
      <c r="I215" s="6"/>
    </row>
    <row r="216" spans="1:9" ht="12.75" customHeight="1" x14ac:dyDescent="0.2">
      <c r="A216" s="369"/>
      <c r="B216" s="165" t="s">
        <v>129</v>
      </c>
      <c r="C216" s="174"/>
      <c r="D216" s="4"/>
      <c r="E216" s="4"/>
      <c r="F216" s="231">
        <f>$F$42*$N$29</f>
        <v>0</v>
      </c>
      <c r="G216" s="180">
        <f t="shared" ref="G216:G238" si="15">+D216+E216+F216</f>
        <v>0</v>
      </c>
      <c r="H216" s="180" t="e">
        <f t="shared" si="14"/>
        <v>#DIV/0!</v>
      </c>
      <c r="I216" s="6"/>
    </row>
    <row r="217" spans="1:9" ht="12.75" customHeight="1" x14ac:dyDescent="0.2">
      <c r="A217" s="369"/>
      <c r="B217" s="165" t="s">
        <v>130</v>
      </c>
      <c r="C217" s="175"/>
      <c r="D217" s="4"/>
      <c r="E217" s="4"/>
      <c r="F217" s="232">
        <f>$F$43*$N$29</f>
        <v>0</v>
      </c>
      <c r="G217" s="181">
        <f t="shared" si="15"/>
        <v>0</v>
      </c>
      <c r="H217" s="181" t="e">
        <f t="shared" si="14"/>
        <v>#DIV/0!</v>
      </c>
      <c r="I217" s="6"/>
    </row>
    <row r="218" spans="1:9" ht="12.75" customHeight="1" thickBot="1" x14ac:dyDescent="0.25">
      <c r="A218" s="369"/>
      <c r="B218" s="166" t="s">
        <v>146</v>
      </c>
      <c r="C218" s="174"/>
      <c r="D218" s="4"/>
      <c r="E218" s="4"/>
      <c r="F218" s="231">
        <f>$F$44*$N$29</f>
        <v>0</v>
      </c>
      <c r="G218" s="180">
        <f t="shared" si="15"/>
        <v>0</v>
      </c>
      <c r="H218" s="180" t="e">
        <f t="shared" si="14"/>
        <v>#DIV/0!</v>
      </c>
      <c r="I218" s="6"/>
    </row>
    <row r="219" spans="1:9" ht="12.75" customHeight="1" x14ac:dyDescent="0.2">
      <c r="A219" s="368" t="s">
        <v>159</v>
      </c>
      <c r="B219" s="164" t="s">
        <v>132</v>
      </c>
      <c r="C219" s="177"/>
      <c r="D219" s="93"/>
      <c r="E219" s="93"/>
      <c r="F219" s="233">
        <f>$F$45*$N$29</f>
        <v>0</v>
      </c>
      <c r="G219" s="183">
        <f t="shared" si="15"/>
        <v>0</v>
      </c>
      <c r="H219" s="183" t="e">
        <f t="shared" si="14"/>
        <v>#DIV/0!</v>
      </c>
      <c r="I219" s="6"/>
    </row>
    <row r="220" spans="1:9" ht="12.75" customHeight="1" x14ac:dyDescent="0.2">
      <c r="A220" s="370"/>
      <c r="B220" s="165" t="s">
        <v>133</v>
      </c>
      <c r="C220" s="174"/>
      <c r="D220" s="4"/>
      <c r="E220" s="4"/>
      <c r="F220" s="231">
        <f>$F$46*$N$29</f>
        <v>0</v>
      </c>
      <c r="G220" s="180">
        <f t="shared" si="15"/>
        <v>0</v>
      </c>
      <c r="H220" s="180" t="e">
        <f t="shared" si="14"/>
        <v>#DIV/0!</v>
      </c>
      <c r="I220" s="6"/>
    </row>
    <row r="221" spans="1:9" ht="12.75" customHeight="1" x14ac:dyDescent="0.2">
      <c r="A221" s="370"/>
      <c r="B221" s="165" t="s">
        <v>134</v>
      </c>
      <c r="C221" s="174"/>
      <c r="D221" s="4"/>
      <c r="E221" s="4"/>
      <c r="F221" s="231">
        <f>$F$47*$N$29</f>
        <v>0</v>
      </c>
      <c r="G221" s="180">
        <f t="shared" si="15"/>
        <v>0</v>
      </c>
      <c r="H221" s="180" t="e">
        <f t="shared" si="14"/>
        <v>#DIV/0!</v>
      </c>
      <c r="I221" s="6"/>
    </row>
    <row r="222" spans="1:9" ht="12.75" customHeight="1" thickBot="1" x14ac:dyDescent="0.25">
      <c r="A222" s="370"/>
      <c r="B222" s="165" t="s">
        <v>155</v>
      </c>
      <c r="C222" s="174"/>
      <c r="D222" s="4"/>
      <c r="E222" s="4"/>
      <c r="F222" s="231">
        <f>$F$48*$N$29</f>
        <v>0</v>
      </c>
      <c r="G222" s="180">
        <f t="shared" si="15"/>
        <v>0</v>
      </c>
      <c r="H222" s="180" t="e">
        <f t="shared" si="14"/>
        <v>#DIV/0!</v>
      </c>
      <c r="I222" s="6"/>
    </row>
    <row r="223" spans="1:9" ht="12.75" customHeight="1" x14ac:dyDescent="0.2">
      <c r="A223" s="371" t="s">
        <v>160</v>
      </c>
      <c r="B223" s="194" t="s">
        <v>117</v>
      </c>
      <c r="C223" s="177"/>
      <c r="D223" s="93"/>
      <c r="E223" s="93"/>
      <c r="F223" s="234">
        <f>$F$49*$N$29</f>
        <v>0</v>
      </c>
      <c r="G223" s="183">
        <f t="shared" si="15"/>
        <v>0</v>
      </c>
      <c r="H223" s="183" t="e">
        <f t="shared" si="14"/>
        <v>#DIV/0!</v>
      </c>
      <c r="I223" s="6"/>
    </row>
    <row r="224" spans="1:9" ht="12.75" customHeight="1" x14ac:dyDescent="0.2">
      <c r="A224" s="372"/>
      <c r="B224" s="195" t="s">
        <v>152</v>
      </c>
      <c r="C224" s="202"/>
      <c r="D224" s="4"/>
      <c r="E224" s="4"/>
      <c r="F224" s="235">
        <f>$F$50*$N$29</f>
        <v>0</v>
      </c>
      <c r="G224" s="214">
        <f t="shared" si="15"/>
        <v>0</v>
      </c>
      <c r="H224" s="214" t="e">
        <f t="shared" si="14"/>
        <v>#DIV/0!</v>
      </c>
      <c r="I224" s="6"/>
    </row>
    <row r="225" spans="1:9" ht="12.75" customHeight="1" x14ac:dyDescent="0.2">
      <c r="A225" s="372"/>
      <c r="B225" s="196" t="s">
        <v>119</v>
      </c>
      <c r="C225" s="202"/>
      <c r="D225" s="245">
        <f>(SUM(D215:D224)+SUM(D226:D227)+SUM(D229:D237))*$B$8</f>
        <v>0</v>
      </c>
      <c r="E225" s="245">
        <f>(SUM(E215:E224)+SUM(E226:E227)+SUM(E229:E237))*$B$8</f>
        <v>0</v>
      </c>
      <c r="F225" s="235">
        <f>$F$51*$N$29</f>
        <v>0</v>
      </c>
      <c r="G225" s="214">
        <f t="shared" si="15"/>
        <v>0</v>
      </c>
      <c r="H225" s="214" t="e">
        <f t="shared" si="14"/>
        <v>#DIV/0!</v>
      </c>
      <c r="I225" s="6"/>
    </row>
    <row r="226" spans="1:9" ht="12.75" customHeight="1" thickBot="1" x14ac:dyDescent="0.25">
      <c r="A226" s="372"/>
      <c r="B226" s="195" t="s">
        <v>118</v>
      </c>
      <c r="C226" s="174"/>
      <c r="D226" s="100"/>
      <c r="E226" s="100"/>
      <c r="F226" s="236">
        <f>$F$52*$N$29</f>
        <v>0</v>
      </c>
      <c r="G226" s="180">
        <f t="shared" si="15"/>
        <v>0</v>
      </c>
      <c r="H226" s="180" t="e">
        <f t="shared" si="14"/>
        <v>#DIV/0!</v>
      </c>
      <c r="I226" s="6"/>
    </row>
    <row r="227" spans="1:9" ht="12.75" customHeight="1" x14ac:dyDescent="0.2">
      <c r="A227" s="371" t="s">
        <v>110</v>
      </c>
      <c r="B227" s="194" t="s">
        <v>113</v>
      </c>
      <c r="C227" s="177"/>
      <c r="D227" s="99"/>
      <c r="E227" s="99"/>
      <c r="F227" s="234">
        <f>$F$53*$N$29</f>
        <v>0</v>
      </c>
      <c r="G227" s="183">
        <f t="shared" si="15"/>
        <v>0</v>
      </c>
      <c r="H227" s="183" t="e">
        <f t="shared" si="14"/>
        <v>#DIV/0!</v>
      </c>
      <c r="I227" s="6"/>
    </row>
    <row r="228" spans="1:9" ht="18" customHeight="1" thickBot="1" x14ac:dyDescent="0.25">
      <c r="A228" s="373"/>
      <c r="B228" s="197" t="s">
        <v>120</v>
      </c>
      <c r="C228" s="203"/>
      <c r="D228" s="245">
        <f>(SUM(D215:D224)+SUM(D226:D227)+SUM(D229:D237))*$B$7</f>
        <v>0</v>
      </c>
      <c r="E228" s="245">
        <f>(SUM(E215:E224)+SUM(E226:E227)+SUM(E229:E237))*$B$7</f>
        <v>0</v>
      </c>
      <c r="F228" s="237">
        <f>$F$54*$N$29</f>
        <v>0</v>
      </c>
      <c r="G228" s="215">
        <f t="shared" si="15"/>
        <v>0</v>
      </c>
      <c r="H228" s="215" t="e">
        <f t="shared" si="14"/>
        <v>#DIV/0!</v>
      </c>
      <c r="I228" s="6"/>
    </row>
    <row r="229" spans="1:9" ht="12.75" customHeight="1" x14ac:dyDescent="0.2">
      <c r="A229" s="381" t="s">
        <v>147</v>
      </c>
      <c r="B229" s="198" t="s">
        <v>114</v>
      </c>
      <c r="C229" s="204"/>
      <c r="D229" s="206"/>
      <c r="E229" s="206"/>
      <c r="F229" s="238">
        <f>$F$55*$N$29</f>
        <v>0</v>
      </c>
      <c r="G229" s="216">
        <f t="shared" si="15"/>
        <v>0</v>
      </c>
      <c r="H229" s="216" t="e">
        <f t="shared" si="14"/>
        <v>#DIV/0!</v>
      </c>
      <c r="I229" s="6"/>
    </row>
    <row r="230" spans="1:9" ht="12.75" customHeight="1" x14ac:dyDescent="0.2">
      <c r="A230" s="382"/>
      <c r="B230" s="199" t="s">
        <v>135</v>
      </c>
      <c r="C230" s="175"/>
      <c r="D230" s="207"/>
      <c r="E230" s="207"/>
      <c r="F230" s="239">
        <f>$F$56*$N$29</f>
        <v>0</v>
      </c>
      <c r="G230" s="181">
        <f t="shared" si="15"/>
        <v>0</v>
      </c>
      <c r="H230" s="181" t="e">
        <f t="shared" si="14"/>
        <v>#DIV/0!</v>
      </c>
      <c r="I230" s="6"/>
    </row>
    <row r="231" spans="1:9" ht="12.75" customHeight="1" x14ac:dyDescent="0.2">
      <c r="A231" s="382"/>
      <c r="B231" s="199" t="s">
        <v>137</v>
      </c>
      <c r="C231" s="175"/>
      <c r="D231" s="207"/>
      <c r="E231" s="207"/>
      <c r="F231" s="239">
        <f>$F$57*$N$29</f>
        <v>0</v>
      </c>
      <c r="G231" s="181">
        <f t="shared" si="15"/>
        <v>0</v>
      </c>
      <c r="H231" s="181" t="e">
        <f t="shared" si="14"/>
        <v>#DIV/0!</v>
      </c>
      <c r="I231" s="6"/>
    </row>
    <row r="232" spans="1:9" ht="12.75" customHeight="1" thickBot="1" x14ac:dyDescent="0.25">
      <c r="A232" s="382"/>
      <c r="B232" s="195" t="s">
        <v>136</v>
      </c>
      <c r="C232" s="174"/>
      <c r="D232" s="208"/>
      <c r="E232" s="208"/>
      <c r="F232" s="236">
        <f>$F$58*$N$29</f>
        <v>0</v>
      </c>
      <c r="G232" s="180">
        <f t="shared" si="15"/>
        <v>0</v>
      </c>
      <c r="H232" s="180" t="e">
        <f t="shared" si="14"/>
        <v>#DIV/0!</v>
      </c>
      <c r="I232" s="6"/>
    </row>
    <row r="233" spans="1:9" ht="12.75" customHeight="1" x14ac:dyDescent="0.2">
      <c r="A233" s="383" t="s">
        <v>122</v>
      </c>
      <c r="B233" s="194" t="s">
        <v>153</v>
      </c>
      <c r="C233" s="177"/>
      <c r="D233" s="209"/>
      <c r="E233" s="190"/>
      <c r="F233" s="234">
        <f>$F$59*$N$29</f>
        <v>0</v>
      </c>
      <c r="G233" s="183">
        <f t="shared" si="15"/>
        <v>0</v>
      </c>
      <c r="H233" s="183" t="e">
        <f t="shared" si="14"/>
        <v>#DIV/0!</v>
      </c>
      <c r="I233" s="6"/>
    </row>
    <row r="234" spans="1:9" ht="39.75" customHeight="1" thickBot="1" x14ac:dyDescent="0.25">
      <c r="A234" s="384"/>
      <c r="B234" s="195" t="s">
        <v>154</v>
      </c>
      <c r="C234" s="202"/>
      <c r="D234" s="210"/>
      <c r="E234" s="191"/>
      <c r="F234" s="235">
        <f>$F$60*$N$29</f>
        <v>0</v>
      </c>
      <c r="G234" s="214">
        <f t="shared" si="15"/>
        <v>0</v>
      </c>
      <c r="H234" s="214" t="e">
        <f t="shared" si="14"/>
        <v>#DIV/0!</v>
      </c>
      <c r="I234" s="6"/>
    </row>
    <row r="235" spans="1:9" ht="12.75" customHeight="1" x14ac:dyDescent="0.2">
      <c r="A235" s="385" t="s">
        <v>123</v>
      </c>
      <c r="B235" s="201" t="s">
        <v>124</v>
      </c>
      <c r="C235" s="173"/>
      <c r="D235" s="212"/>
      <c r="E235" s="191"/>
      <c r="F235" s="241">
        <f>$F$61*$N$29</f>
        <v>0</v>
      </c>
      <c r="G235" s="179">
        <f t="shared" si="15"/>
        <v>0</v>
      </c>
      <c r="H235" s="179" t="e">
        <f t="shared" si="14"/>
        <v>#DIV/0!</v>
      </c>
      <c r="I235" s="6"/>
    </row>
    <row r="236" spans="1:9" ht="12.75" customHeight="1" thickBot="1" x14ac:dyDescent="0.25">
      <c r="A236" s="382"/>
      <c r="B236" s="195" t="s">
        <v>125</v>
      </c>
      <c r="C236" s="202"/>
      <c r="D236" s="210"/>
      <c r="E236" s="191"/>
      <c r="F236" s="235">
        <f>$F$62*$N$29</f>
        <v>0</v>
      </c>
      <c r="G236" s="214">
        <f t="shared" si="15"/>
        <v>0</v>
      </c>
      <c r="H236" s="214" t="e">
        <f t="shared" si="14"/>
        <v>#DIV/0!</v>
      </c>
      <c r="I236" s="6"/>
    </row>
    <row r="237" spans="1:9" ht="12.75" customHeight="1" thickBot="1" x14ac:dyDescent="0.25">
      <c r="A237" s="382"/>
      <c r="B237" s="200" t="s">
        <v>126</v>
      </c>
      <c r="C237" s="176"/>
      <c r="D237" s="211"/>
      <c r="E237" s="190"/>
      <c r="F237" s="240">
        <f>$F$63*$N$29</f>
        <v>0</v>
      </c>
      <c r="G237" s="182">
        <f t="shared" si="15"/>
        <v>0</v>
      </c>
      <c r="H237" s="182" t="e">
        <f t="shared" si="14"/>
        <v>#DIV/0!</v>
      </c>
      <c r="I237" s="6"/>
    </row>
    <row r="238" spans="1:9" ht="12.75" customHeight="1" thickBot="1" x14ac:dyDescent="0.25">
      <c r="A238" s="217"/>
      <c r="B238" s="218" t="s">
        <v>6</v>
      </c>
      <c r="C238" s="219"/>
      <c r="D238" s="220"/>
      <c r="E238" s="221"/>
      <c r="F238" s="242">
        <f>$F$64*$N$29</f>
        <v>0</v>
      </c>
      <c r="G238" s="222">
        <f t="shared" si="15"/>
        <v>0</v>
      </c>
      <c r="H238" s="222" t="e">
        <f t="shared" si="14"/>
        <v>#DIV/0!</v>
      </c>
      <c r="I238" s="6"/>
    </row>
    <row r="239" spans="1:9" ht="12.75" customHeight="1" thickBot="1" x14ac:dyDescent="0.25">
      <c r="A239" s="223"/>
      <c r="B239" s="224" t="s">
        <v>2</v>
      </c>
      <c r="C239" s="225"/>
      <c r="D239" s="226">
        <f>SUM(D215:D238)</f>
        <v>0</v>
      </c>
      <c r="E239" s="227">
        <f>SUM(E215:E238)</f>
        <v>0</v>
      </c>
      <c r="F239" s="228">
        <f>SUM(F215:F238)</f>
        <v>0</v>
      </c>
      <c r="G239" s="229">
        <f>SUM(G215:G238)</f>
        <v>0</v>
      </c>
      <c r="H239" s="229" t="e">
        <f t="shared" si="14"/>
        <v>#DIV/0!</v>
      </c>
      <c r="I239" s="6"/>
    </row>
    <row r="240" spans="1:9" ht="12.75" customHeight="1" thickBot="1" x14ac:dyDescent="0.25">
      <c r="A240" s="161"/>
      <c r="B240" s="162"/>
      <c r="C240" s="163"/>
      <c r="D240" s="18"/>
      <c r="E240" s="18"/>
      <c r="F240" s="18"/>
      <c r="G240" s="18"/>
      <c r="H240" s="172"/>
      <c r="I240" s="6"/>
    </row>
    <row r="241" spans="1:9" ht="12.75" customHeight="1" thickBot="1" x14ac:dyDescent="0.25">
      <c r="B241" s="374" t="str">
        <f>+B30</f>
        <v>Ydelse 7</v>
      </c>
      <c r="C241" s="375"/>
      <c r="D241" s="376" t="s">
        <v>0</v>
      </c>
      <c r="I241" s="6"/>
    </row>
    <row r="242" spans="1:9" ht="12.75" customHeight="1" thickBot="1" x14ac:dyDescent="0.25">
      <c r="B242" s="3" t="s">
        <v>0</v>
      </c>
      <c r="I242" s="6"/>
    </row>
    <row r="243" spans="1:9" ht="48.75" customHeight="1" thickBot="1" x14ac:dyDescent="0.25">
      <c r="A243" s="89" t="s">
        <v>4</v>
      </c>
      <c r="B243" s="92" t="s">
        <v>5</v>
      </c>
      <c r="C243" s="40" t="s">
        <v>149</v>
      </c>
      <c r="D243" s="89" t="str">
        <f>+D214</f>
        <v>Budget 2022</v>
      </c>
      <c r="E243" s="91" t="s">
        <v>148</v>
      </c>
      <c r="F243" s="90" t="s">
        <v>9</v>
      </c>
      <c r="G243" s="90" t="s">
        <v>127</v>
      </c>
      <c r="H243" s="92" t="s">
        <v>10</v>
      </c>
      <c r="I243" s="6"/>
    </row>
    <row r="244" spans="1:9" ht="12.75" customHeight="1" x14ac:dyDescent="0.2">
      <c r="A244" s="368" t="s">
        <v>157</v>
      </c>
      <c r="B244" s="165" t="s">
        <v>158</v>
      </c>
      <c r="C244" s="173"/>
      <c r="D244" s="93"/>
      <c r="E244" s="187"/>
      <c r="F244" s="230">
        <f>$F$41*$N$30</f>
        <v>0</v>
      </c>
      <c r="G244" s="179">
        <f>+D244+E244+F244</f>
        <v>0</v>
      </c>
      <c r="H244" s="179" t="e">
        <f t="shared" ref="H244:H268" si="16">(G244)/($C$30*$D$30)/B$13</f>
        <v>#DIV/0!</v>
      </c>
      <c r="I244" s="6"/>
    </row>
    <row r="245" spans="1:9" ht="12.75" customHeight="1" x14ac:dyDescent="0.2">
      <c r="A245" s="369"/>
      <c r="B245" s="165" t="s">
        <v>129</v>
      </c>
      <c r="C245" s="174"/>
      <c r="D245" s="4"/>
      <c r="E245" s="189"/>
      <c r="F245" s="231">
        <f>$F$42*$N$30</f>
        <v>0</v>
      </c>
      <c r="G245" s="180">
        <f t="shared" ref="G245:G267" si="17">+D245+E245+F245</f>
        <v>0</v>
      </c>
      <c r="H245" s="180" t="e">
        <f t="shared" si="16"/>
        <v>#DIV/0!</v>
      </c>
      <c r="I245" s="6"/>
    </row>
    <row r="246" spans="1:9" ht="12.75" customHeight="1" x14ac:dyDescent="0.2">
      <c r="A246" s="369"/>
      <c r="B246" s="165" t="s">
        <v>130</v>
      </c>
      <c r="C246" s="175"/>
      <c r="D246" s="4"/>
      <c r="E246" s="188"/>
      <c r="F246" s="232">
        <f>$F$43*$N$30</f>
        <v>0</v>
      </c>
      <c r="G246" s="181">
        <f t="shared" si="17"/>
        <v>0</v>
      </c>
      <c r="H246" s="181" t="e">
        <f t="shared" si="16"/>
        <v>#DIV/0!</v>
      </c>
      <c r="I246" s="6"/>
    </row>
    <row r="247" spans="1:9" ht="12.75" customHeight="1" thickBot="1" x14ac:dyDescent="0.25">
      <c r="A247" s="369"/>
      <c r="B247" s="166" t="s">
        <v>146</v>
      </c>
      <c r="C247" s="174"/>
      <c r="D247" s="4"/>
      <c r="E247" s="188"/>
      <c r="F247" s="231">
        <f>$F$44*$N$30</f>
        <v>0</v>
      </c>
      <c r="G247" s="180">
        <f t="shared" si="17"/>
        <v>0</v>
      </c>
      <c r="H247" s="180" t="e">
        <f t="shared" si="16"/>
        <v>#DIV/0!</v>
      </c>
      <c r="I247" s="6"/>
    </row>
    <row r="248" spans="1:9" ht="12.75" customHeight="1" x14ac:dyDescent="0.2">
      <c r="A248" s="368" t="s">
        <v>159</v>
      </c>
      <c r="B248" s="164" t="s">
        <v>132</v>
      </c>
      <c r="C248" s="177"/>
      <c r="D248" s="93"/>
      <c r="E248" s="93"/>
      <c r="F248" s="233">
        <f>$F$45*$N$30</f>
        <v>0</v>
      </c>
      <c r="G248" s="183">
        <f t="shared" si="17"/>
        <v>0</v>
      </c>
      <c r="H248" s="183" t="e">
        <f t="shared" si="16"/>
        <v>#DIV/0!</v>
      </c>
      <c r="I248" s="6"/>
    </row>
    <row r="249" spans="1:9" ht="12.75" customHeight="1" x14ac:dyDescent="0.2">
      <c r="A249" s="370"/>
      <c r="B249" s="165" t="s">
        <v>133</v>
      </c>
      <c r="C249" s="174"/>
      <c r="D249" s="4"/>
      <c r="E249" s="4"/>
      <c r="F249" s="231">
        <f>$F$46*$N$30</f>
        <v>0</v>
      </c>
      <c r="G249" s="180">
        <f t="shared" si="17"/>
        <v>0</v>
      </c>
      <c r="H249" s="180" t="e">
        <f t="shared" si="16"/>
        <v>#DIV/0!</v>
      </c>
      <c r="I249" s="6"/>
    </row>
    <row r="250" spans="1:9" ht="12.75" customHeight="1" x14ac:dyDescent="0.2">
      <c r="A250" s="370"/>
      <c r="B250" s="165" t="s">
        <v>134</v>
      </c>
      <c r="C250" s="174"/>
      <c r="D250" s="4"/>
      <c r="E250" s="4"/>
      <c r="F250" s="231">
        <f>$F$47*$N$30</f>
        <v>0</v>
      </c>
      <c r="G250" s="180">
        <f t="shared" si="17"/>
        <v>0</v>
      </c>
      <c r="H250" s="180" t="e">
        <f t="shared" si="16"/>
        <v>#DIV/0!</v>
      </c>
      <c r="I250" s="6"/>
    </row>
    <row r="251" spans="1:9" ht="12.75" customHeight="1" thickBot="1" x14ac:dyDescent="0.25">
      <c r="A251" s="370"/>
      <c r="B251" s="165" t="s">
        <v>155</v>
      </c>
      <c r="C251" s="174"/>
      <c r="D251" s="4"/>
      <c r="E251" s="4"/>
      <c r="F251" s="231">
        <f>$F$48*$N$30</f>
        <v>0</v>
      </c>
      <c r="G251" s="180">
        <f t="shared" si="17"/>
        <v>0</v>
      </c>
      <c r="H251" s="180" t="e">
        <f t="shared" si="16"/>
        <v>#DIV/0!</v>
      </c>
      <c r="I251" s="6"/>
    </row>
    <row r="252" spans="1:9" ht="12.75" customHeight="1" x14ac:dyDescent="0.2">
      <c r="A252" s="371" t="s">
        <v>160</v>
      </c>
      <c r="B252" s="194" t="s">
        <v>117</v>
      </c>
      <c r="C252" s="177"/>
      <c r="D252" s="93"/>
      <c r="E252" s="93"/>
      <c r="F252" s="234">
        <f>$F$49*$N$30</f>
        <v>0</v>
      </c>
      <c r="G252" s="183">
        <f t="shared" si="17"/>
        <v>0</v>
      </c>
      <c r="H252" s="183" t="e">
        <f t="shared" si="16"/>
        <v>#DIV/0!</v>
      </c>
      <c r="I252" s="6"/>
    </row>
    <row r="253" spans="1:9" ht="12.75" customHeight="1" x14ac:dyDescent="0.2">
      <c r="A253" s="372"/>
      <c r="B253" s="195" t="s">
        <v>152</v>
      </c>
      <c r="C253" s="202"/>
      <c r="D253" s="4"/>
      <c r="E253" s="4"/>
      <c r="F253" s="235">
        <f>$F$50*$N$30</f>
        <v>0</v>
      </c>
      <c r="G253" s="214">
        <f t="shared" si="17"/>
        <v>0</v>
      </c>
      <c r="H253" s="214" t="e">
        <f t="shared" si="16"/>
        <v>#DIV/0!</v>
      </c>
      <c r="I253" s="6"/>
    </row>
    <row r="254" spans="1:9" ht="12.75" customHeight="1" thickBot="1" x14ac:dyDescent="0.25">
      <c r="A254" s="372"/>
      <c r="B254" s="196" t="s">
        <v>119</v>
      </c>
      <c r="C254" s="202"/>
      <c r="D254" s="245">
        <f>(SUM(D244:D253)+SUM(D255:D256)+SUM(D258:D266))*$B$8</f>
        <v>0</v>
      </c>
      <c r="E254" s="14">
        <f>(SUM(E244:E253)+SUM(E255:E256)+SUM(E258:E266))*$B$8</f>
        <v>0</v>
      </c>
      <c r="F254" s="235">
        <f>$F$51*$N$30</f>
        <v>0</v>
      </c>
      <c r="G254" s="214">
        <f t="shared" si="17"/>
        <v>0</v>
      </c>
      <c r="H254" s="214" t="e">
        <f t="shared" si="16"/>
        <v>#DIV/0!</v>
      </c>
      <c r="I254" s="6"/>
    </row>
    <row r="255" spans="1:9" ht="12.75" customHeight="1" thickBot="1" x14ac:dyDescent="0.25">
      <c r="A255" s="372"/>
      <c r="B255" s="195" t="s">
        <v>118</v>
      </c>
      <c r="C255" s="174"/>
      <c r="D255" s="100"/>
      <c r="E255" s="246"/>
      <c r="F255" s="236">
        <f>$F$52*$N$30</f>
        <v>0</v>
      </c>
      <c r="G255" s="180">
        <f t="shared" si="17"/>
        <v>0</v>
      </c>
      <c r="H255" s="180" t="e">
        <f t="shared" si="16"/>
        <v>#DIV/0!</v>
      </c>
      <c r="I255" s="6"/>
    </row>
    <row r="256" spans="1:9" ht="12.75" customHeight="1" x14ac:dyDescent="0.2">
      <c r="A256" s="371" t="s">
        <v>110</v>
      </c>
      <c r="B256" s="194" t="s">
        <v>113</v>
      </c>
      <c r="C256" s="177"/>
      <c r="D256" s="99"/>
      <c r="E256" s="246"/>
      <c r="F256" s="234">
        <f>$F$53*$N$30</f>
        <v>0</v>
      </c>
      <c r="G256" s="183">
        <f t="shared" si="17"/>
        <v>0</v>
      </c>
      <c r="H256" s="183" t="e">
        <f t="shared" si="16"/>
        <v>#DIV/0!</v>
      </c>
      <c r="I256" s="6"/>
    </row>
    <row r="257" spans="1:9" ht="16.5" customHeight="1" thickBot="1" x14ac:dyDescent="0.25">
      <c r="A257" s="373"/>
      <c r="B257" s="197" t="s">
        <v>120</v>
      </c>
      <c r="C257" s="203"/>
      <c r="D257" s="245">
        <f>(SUM(D244:D253)+SUM(D255:D256)+SUM(D258:D266))*$B$7</f>
        <v>0</v>
      </c>
      <c r="E257" s="245">
        <f>(SUM(E244:E253)+SUM(E255:E256)+SUM(E258:E266))*$B$7</f>
        <v>0</v>
      </c>
      <c r="F257" s="237">
        <f>$F$54*$N$30</f>
        <v>0</v>
      </c>
      <c r="G257" s="215">
        <f t="shared" si="17"/>
        <v>0</v>
      </c>
      <c r="H257" s="215" t="e">
        <f t="shared" si="16"/>
        <v>#DIV/0!</v>
      </c>
      <c r="I257" s="6"/>
    </row>
    <row r="258" spans="1:9" ht="12.75" customHeight="1" x14ac:dyDescent="0.2">
      <c r="A258" s="381" t="s">
        <v>147</v>
      </c>
      <c r="B258" s="198" t="s">
        <v>114</v>
      </c>
      <c r="C258" s="204"/>
      <c r="D258" s="206"/>
      <c r="E258" s="184"/>
      <c r="F258" s="238">
        <f>$F$55*$N$30</f>
        <v>0</v>
      </c>
      <c r="G258" s="216">
        <f t="shared" si="17"/>
        <v>0</v>
      </c>
      <c r="H258" s="216" t="e">
        <f t="shared" si="16"/>
        <v>#DIV/0!</v>
      </c>
      <c r="I258" s="6"/>
    </row>
    <row r="259" spans="1:9" ht="12.75" customHeight="1" x14ac:dyDescent="0.2">
      <c r="A259" s="382"/>
      <c r="B259" s="199" t="s">
        <v>135</v>
      </c>
      <c r="C259" s="175"/>
      <c r="D259" s="207"/>
      <c r="E259" s="185"/>
      <c r="F259" s="239">
        <f>$F$56*$N$30</f>
        <v>0</v>
      </c>
      <c r="G259" s="181">
        <f t="shared" si="17"/>
        <v>0</v>
      </c>
      <c r="H259" s="181" t="e">
        <f t="shared" si="16"/>
        <v>#DIV/0!</v>
      </c>
      <c r="I259" s="6"/>
    </row>
    <row r="260" spans="1:9" ht="12.75" customHeight="1" x14ac:dyDescent="0.2">
      <c r="A260" s="382"/>
      <c r="B260" s="199" t="s">
        <v>137</v>
      </c>
      <c r="C260" s="175"/>
      <c r="D260" s="207"/>
      <c r="E260" s="185"/>
      <c r="F260" s="239">
        <f>$F$57*$N$30</f>
        <v>0</v>
      </c>
      <c r="G260" s="181">
        <f t="shared" si="17"/>
        <v>0</v>
      </c>
      <c r="H260" s="181" t="e">
        <f t="shared" si="16"/>
        <v>#DIV/0!</v>
      </c>
      <c r="I260" s="6"/>
    </row>
    <row r="261" spans="1:9" ht="12.75" customHeight="1" thickBot="1" x14ac:dyDescent="0.25">
      <c r="A261" s="382"/>
      <c r="B261" s="195" t="s">
        <v>136</v>
      </c>
      <c r="C261" s="174"/>
      <c r="D261" s="208"/>
      <c r="E261" s="186"/>
      <c r="F261" s="236">
        <f>$F$58*$N$30</f>
        <v>0</v>
      </c>
      <c r="G261" s="180">
        <f t="shared" si="17"/>
        <v>0</v>
      </c>
      <c r="H261" s="180" t="e">
        <f t="shared" si="16"/>
        <v>#DIV/0!</v>
      </c>
      <c r="I261" s="6"/>
    </row>
    <row r="262" spans="1:9" ht="12.75" customHeight="1" x14ac:dyDescent="0.2">
      <c r="A262" s="383" t="s">
        <v>122</v>
      </c>
      <c r="B262" s="194" t="s">
        <v>153</v>
      </c>
      <c r="C262" s="177"/>
      <c r="D262" s="209"/>
      <c r="E262" s="190"/>
      <c r="F262" s="234">
        <f>$F$59*$N$30</f>
        <v>0</v>
      </c>
      <c r="G262" s="183">
        <f t="shared" si="17"/>
        <v>0</v>
      </c>
      <c r="H262" s="183" t="e">
        <f t="shared" si="16"/>
        <v>#DIV/0!</v>
      </c>
      <c r="I262" s="6"/>
    </row>
    <row r="263" spans="1:9" ht="39.75" customHeight="1" thickBot="1" x14ac:dyDescent="0.25">
      <c r="A263" s="384"/>
      <c r="B263" s="195" t="s">
        <v>154</v>
      </c>
      <c r="C263" s="202"/>
      <c r="D263" s="210"/>
      <c r="E263" s="191"/>
      <c r="F263" s="235">
        <f>$F$60*$N$30</f>
        <v>0</v>
      </c>
      <c r="G263" s="214">
        <f t="shared" si="17"/>
        <v>0</v>
      </c>
      <c r="H263" s="214" t="e">
        <f t="shared" si="16"/>
        <v>#DIV/0!</v>
      </c>
      <c r="I263" s="6"/>
    </row>
    <row r="264" spans="1:9" ht="12.75" customHeight="1" x14ac:dyDescent="0.2">
      <c r="A264" s="385" t="s">
        <v>123</v>
      </c>
      <c r="B264" s="201" t="s">
        <v>124</v>
      </c>
      <c r="C264" s="173"/>
      <c r="D264" s="212"/>
      <c r="E264" s="191"/>
      <c r="F264" s="241">
        <f>$F$61*$N$30</f>
        <v>0</v>
      </c>
      <c r="G264" s="179">
        <f t="shared" si="17"/>
        <v>0</v>
      </c>
      <c r="H264" s="179" t="e">
        <f t="shared" si="16"/>
        <v>#DIV/0!</v>
      </c>
      <c r="I264" s="6"/>
    </row>
    <row r="265" spans="1:9" ht="12.75" customHeight="1" thickBot="1" x14ac:dyDescent="0.25">
      <c r="A265" s="382"/>
      <c r="B265" s="195" t="s">
        <v>125</v>
      </c>
      <c r="C265" s="202"/>
      <c r="D265" s="210"/>
      <c r="E265" s="191"/>
      <c r="F265" s="235">
        <f>$F$62*$N$30</f>
        <v>0</v>
      </c>
      <c r="G265" s="214">
        <f t="shared" si="17"/>
        <v>0</v>
      </c>
      <c r="H265" s="214" t="e">
        <f t="shared" si="16"/>
        <v>#DIV/0!</v>
      </c>
      <c r="I265" s="6"/>
    </row>
    <row r="266" spans="1:9" ht="12.75" customHeight="1" thickBot="1" x14ac:dyDescent="0.25">
      <c r="A266" s="382"/>
      <c r="B266" s="200" t="s">
        <v>126</v>
      </c>
      <c r="C266" s="176"/>
      <c r="D266" s="211"/>
      <c r="E266" s="190"/>
      <c r="F266" s="240">
        <f>$F$63*$N$30</f>
        <v>0</v>
      </c>
      <c r="G266" s="182">
        <f t="shared" si="17"/>
        <v>0</v>
      </c>
      <c r="H266" s="182" t="e">
        <f t="shared" si="16"/>
        <v>#DIV/0!</v>
      </c>
      <c r="I266" s="6"/>
    </row>
    <row r="267" spans="1:9" ht="12.75" customHeight="1" thickBot="1" x14ac:dyDescent="0.25">
      <c r="A267" s="217"/>
      <c r="B267" s="218" t="s">
        <v>6</v>
      </c>
      <c r="C267" s="219"/>
      <c r="D267" s="220"/>
      <c r="E267" s="221"/>
      <c r="F267" s="242">
        <f>$F$64*$N$30</f>
        <v>0</v>
      </c>
      <c r="G267" s="222">
        <f t="shared" si="17"/>
        <v>0</v>
      </c>
      <c r="H267" s="222" t="e">
        <f t="shared" si="16"/>
        <v>#DIV/0!</v>
      </c>
      <c r="I267" s="6"/>
    </row>
    <row r="268" spans="1:9" ht="12.75" customHeight="1" thickBot="1" x14ac:dyDescent="0.25">
      <c r="A268" s="223"/>
      <c r="B268" s="224" t="s">
        <v>2</v>
      </c>
      <c r="C268" s="225"/>
      <c r="D268" s="226">
        <f>SUM(D244:D267)</f>
        <v>0</v>
      </c>
      <c r="E268" s="227">
        <f>SUM(E244:E267)</f>
        <v>0</v>
      </c>
      <c r="F268" s="228">
        <f>SUM(F244:F267)</f>
        <v>0</v>
      </c>
      <c r="G268" s="229">
        <f>SUM(G244:G267)</f>
        <v>0</v>
      </c>
      <c r="H268" s="229" t="e">
        <f t="shared" si="16"/>
        <v>#DIV/0!</v>
      </c>
      <c r="I268" s="6"/>
    </row>
    <row r="269" spans="1:9" ht="12.75" customHeight="1" thickBot="1" x14ac:dyDescent="0.25">
      <c r="A269" s="161"/>
      <c r="B269" s="162"/>
      <c r="C269" s="163"/>
      <c r="D269" s="18"/>
      <c r="E269" s="18"/>
      <c r="F269" s="18"/>
      <c r="G269" s="18"/>
      <c r="H269" s="172"/>
      <c r="I269" s="6"/>
    </row>
    <row r="270" spans="1:9" ht="12.75" customHeight="1" thickBot="1" x14ac:dyDescent="0.25">
      <c r="B270" s="374" t="str">
        <f>+B31</f>
        <v>Ydelse 8</v>
      </c>
      <c r="C270" s="375"/>
      <c r="D270" s="376" t="s">
        <v>0</v>
      </c>
      <c r="I270" s="6"/>
    </row>
    <row r="271" spans="1:9" ht="12.75" customHeight="1" thickBot="1" x14ac:dyDescent="0.25">
      <c r="B271" s="3" t="s">
        <v>0</v>
      </c>
      <c r="I271" s="6"/>
    </row>
    <row r="272" spans="1:9" ht="48.75" customHeight="1" thickBot="1" x14ac:dyDescent="0.25">
      <c r="A272" s="89" t="s">
        <v>4</v>
      </c>
      <c r="B272" s="92" t="s">
        <v>5</v>
      </c>
      <c r="C272" s="40" t="s">
        <v>149</v>
      </c>
      <c r="D272" s="89" t="str">
        <f>+D243</f>
        <v>Budget 2022</v>
      </c>
      <c r="E272" s="91" t="s">
        <v>148</v>
      </c>
      <c r="F272" s="90" t="s">
        <v>9</v>
      </c>
      <c r="G272" s="90" t="s">
        <v>127</v>
      </c>
      <c r="H272" s="92" t="s">
        <v>10</v>
      </c>
      <c r="I272" s="6"/>
    </row>
    <row r="273" spans="1:9" ht="12.75" customHeight="1" x14ac:dyDescent="0.2">
      <c r="A273" s="368" t="s">
        <v>157</v>
      </c>
      <c r="B273" s="165" t="s">
        <v>158</v>
      </c>
      <c r="C273" s="173"/>
      <c r="D273" s="93"/>
      <c r="E273" s="93"/>
      <c r="F273" s="230">
        <f>$F$41*$N$31</f>
        <v>0</v>
      </c>
      <c r="G273" s="179">
        <f>+D273+E273+F273</f>
        <v>0</v>
      </c>
      <c r="H273" s="179" t="e">
        <f t="shared" ref="H273:H297" si="18">(G273)/($C$31*$D$31)/B$13</f>
        <v>#DIV/0!</v>
      </c>
      <c r="I273" s="6"/>
    </row>
    <row r="274" spans="1:9" ht="12.75" customHeight="1" x14ac:dyDescent="0.2">
      <c r="A274" s="369"/>
      <c r="B274" s="165" t="s">
        <v>129</v>
      </c>
      <c r="C274" s="174"/>
      <c r="D274" s="4"/>
      <c r="E274" s="4"/>
      <c r="F274" s="231">
        <f>$F$42*$N$31</f>
        <v>0</v>
      </c>
      <c r="G274" s="180">
        <f t="shared" ref="G274:G296" si="19">+D274+E274+F274</f>
        <v>0</v>
      </c>
      <c r="H274" s="180" t="e">
        <f t="shared" si="18"/>
        <v>#DIV/0!</v>
      </c>
      <c r="I274" s="6"/>
    </row>
    <row r="275" spans="1:9" ht="12.75" customHeight="1" x14ac:dyDescent="0.2">
      <c r="A275" s="369"/>
      <c r="B275" s="165" t="s">
        <v>130</v>
      </c>
      <c r="C275" s="175"/>
      <c r="D275" s="4"/>
      <c r="E275" s="4"/>
      <c r="F275" s="232">
        <f>$F$43*$N$31</f>
        <v>0</v>
      </c>
      <c r="G275" s="181">
        <f t="shared" si="19"/>
        <v>0</v>
      </c>
      <c r="H275" s="181" t="e">
        <f t="shared" si="18"/>
        <v>#DIV/0!</v>
      </c>
      <c r="I275" s="6"/>
    </row>
    <row r="276" spans="1:9" ht="12.75" customHeight="1" thickBot="1" x14ac:dyDescent="0.25">
      <c r="A276" s="369"/>
      <c r="B276" s="166" t="s">
        <v>146</v>
      </c>
      <c r="C276" s="174"/>
      <c r="D276" s="4"/>
      <c r="E276" s="4"/>
      <c r="F276" s="231">
        <f>$F$44*$N$31</f>
        <v>0</v>
      </c>
      <c r="G276" s="180">
        <f t="shared" si="19"/>
        <v>0</v>
      </c>
      <c r="H276" s="180" t="e">
        <f t="shared" si="18"/>
        <v>#DIV/0!</v>
      </c>
      <c r="I276" s="6"/>
    </row>
    <row r="277" spans="1:9" ht="12.75" customHeight="1" x14ac:dyDescent="0.2">
      <c r="A277" s="368" t="s">
        <v>159</v>
      </c>
      <c r="B277" s="164" t="s">
        <v>132</v>
      </c>
      <c r="C277" s="177"/>
      <c r="D277" s="93"/>
      <c r="E277" s="93"/>
      <c r="F277" s="233">
        <f>$F$45*$N$31</f>
        <v>0</v>
      </c>
      <c r="G277" s="183">
        <f t="shared" si="19"/>
        <v>0</v>
      </c>
      <c r="H277" s="183" t="e">
        <f t="shared" si="18"/>
        <v>#DIV/0!</v>
      </c>
      <c r="I277" s="6"/>
    </row>
    <row r="278" spans="1:9" ht="12.75" customHeight="1" x14ac:dyDescent="0.2">
      <c r="A278" s="370"/>
      <c r="B278" s="165" t="s">
        <v>133</v>
      </c>
      <c r="C278" s="174"/>
      <c r="D278" s="4"/>
      <c r="E278" s="4"/>
      <c r="F278" s="231">
        <f>$F$46*$N$31</f>
        <v>0</v>
      </c>
      <c r="G278" s="180">
        <f t="shared" si="19"/>
        <v>0</v>
      </c>
      <c r="H278" s="180" t="e">
        <f t="shared" si="18"/>
        <v>#DIV/0!</v>
      </c>
      <c r="I278" s="6"/>
    </row>
    <row r="279" spans="1:9" ht="12.75" customHeight="1" x14ac:dyDescent="0.2">
      <c r="A279" s="370"/>
      <c r="B279" s="165" t="s">
        <v>134</v>
      </c>
      <c r="C279" s="174"/>
      <c r="D279" s="4"/>
      <c r="E279" s="4"/>
      <c r="F279" s="231">
        <f>$F$47*$N$31</f>
        <v>0</v>
      </c>
      <c r="G279" s="180">
        <f t="shared" si="19"/>
        <v>0</v>
      </c>
      <c r="H279" s="180" t="e">
        <f t="shared" si="18"/>
        <v>#DIV/0!</v>
      </c>
      <c r="I279" s="6"/>
    </row>
    <row r="280" spans="1:9" ht="12.75" customHeight="1" thickBot="1" x14ac:dyDescent="0.25">
      <c r="A280" s="370"/>
      <c r="B280" s="165" t="s">
        <v>155</v>
      </c>
      <c r="C280" s="174"/>
      <c r="D280" s="4"/>
      <c r="E280" s="4"/>
      <c r="F280" s="231">
        <f>$F$48*$N$31</f>
        <v>0</v>
      </c>
      <c r="G280" s="180">
        <f t="shared" si="19"/>
        <v>0</v>
      </c>
      <c r="H280" s="180" t="e">
        <f t="shared" si="18"/>
        <v>#DIV/0!</v>
      </c>
      <c r="I280" s="6"/>
    </row>
    <row r="281" spans="1:9" ht="12.75" customHeight="1" x14ac:dyDescent="0.2">
      <c r="A281" s="371" t="s">
        <v>160</v>
      </c>
      <c r="B281" s="194" t="s">
        <v>117</v>
      </c>
      <c r="C281" s="177"/>
      <c r="D281" s="93"/>
      <c r="E281" s="93"/>
      <c r="F281" s="234">
        <f>$F$49*$N$31</f>
        <v>0</v>
      </c>
      <c r="G281" s="183">
        <f t="shared" si="19"/>
        <v>0</v>
      </c>
      <c r="H281" s="183" t="e">
        <f t="shared" si="18"/>
        <v>#DIV/0!</v>
      </c>
      <c r="I281" s="6"/>
    </row>
    <row r="282" spans="1:9" ht="12.75" customHeight="1" x14ac:dyDescent="0.2">
      <c r="A282" s="372"/>
      <c r="B282" s="195" t="s">
        <v>152</v>
      </c>
      <c r="C282" s="202"/>
      <c r="D282" s="4"/>
      <c r="E282" s="4"/>
      <c r="F282" s="235">
        <f>$F$50*$N$31</f>
        <v>0</v>
      </c>
      <c r="G282" s="214">
        <f t="shared" si="19"/>
        <v>0</v>
      </c>
      <c r="H282" s="214" t="e">
        <f t="shared" si="18"/>
        <v>#DIV/0!</v>
      </c>
      <c r="I282" s="6"/>
    </row>
    <row r="283" spans="1:9" ht="12.75" customHeight="1" x14ac:dyDescent="0.2">
      <c r="A283" s="372"/>
      <c r="B283" s="196" t="s">
        <v>119</v>
      </c>
      <c r="C283" s="202"/>
      <c r="D283" s="245">
        <f>(SUM(D273:D282)+SUM(D284:D285)+SUM(D287:D295))*$B$8</f>
        <v>0</v>
      </c>
      <c r="E283" s="245">
        <f>(SUM(E273:E282)+SUM(E284:E285)+SUM(E287:E295))*$B$8</f>
        <v>0</v>
      </c>
      <c r="F283" s="235">
        <f>$F$51*$N$31</f>
        <v>0</v>
      </c>
      <c r="G283" s="214">
        <f t="shared" si="19"/>
        <v>0</v>
      </c>
      <c r="H283" s="214" t="e">
        <f t="shared" si="18"/>
        <v>#DIV/0!</v>
      </c>
      <c r="I283" s="6"/>
    </row>
    <row r="284" spans="1:9" ht="12.75" customHeight="1" thickBot="1" x14ac:dyDescent="0.25">
      <c r="A284" s="372"/>
      <c r="B284" s="195" t="s">
        <v>118</v>
      </c>
      <c r="C284" s="174"/>
      <c r="D284" s="100"/>
      <c r="E284" s="100"/>
      <c r="F284" s="236">
        <f>$F$52*$N$31</f>
        <v>0</v>
      </c>
      <c r="G284" s="180">
        <f t="shared" si="19"/>
        <v>0</v>
      </c>
      <c r="H284" s="180" t="e">
        <f t="shared" si="18"/>
        <v>#DIV/0!</v>
      </c>
      <c r="I284" s="6"/>
    </row>
    <row r="285" spans="1:9" ht="12.75" customHeight="1" x14ac:dyDescent="0.2">
      <c r="A285" s="371" t="s">
        <v>110</v>
      </c>
      <c r="B285" s="194" t="s">
        <v>113</v>
      </c>
      <c r="C285" s="177"/>
      <c r="D285" s="99"/>
      <c r="E285" s="99"/>
      <c r="F285" s="234">
        <f>$F$53*$N$31</f>
        <v>0</v>
      </c>
      <c r="G285" s="183">
        <f t="shared" si="19"/>
        <v>0</v>
      </c>
      <c r="H285" s="183" t="e">
        <f t="shared" si="18"/>
        <v>#DIV/0!</v>
      </c>
      <c r="I285" s="6"/>
    </row>
    <row r="286" spans="1:9" ht="23.25" customHeight="1" thickBot="1" x14ac:dyDescent="0.25">
      <c r="A286" s="373"/>
      <c r="B286" s="197" t="s">
        <v>120</v>
      </c>
      <c r="C286" s="203"/>
      <c r="D286" s="245">
        <f>(SUM(D273:D282)+SUM(D284:D285)+SUM(D287:D295))*$B$7</f>
        <v>0</v>
      </c>
      <c r="E286" s="245">
        <f>(SUM(E273:E282)+SUM(E284:E285)+SUM(E287:E295))*$B$7</f>
        <v>0</v>
      </c>
      <c r="F286" s="237">
        <f>$F$54*$N$31</f>
        <v>0</v>
      </c>
      <c r="G286" s="215">
        <f t="shared" si="19"/>
        <v>0</v>
      </c>
      <c r="H286" s="215" t="e">
        <f t="shared" si="18"/>
        <v>#DIV/0!</v>
      </c>
      <c r="I286" s="6"/>
    </row>
    <row r="287" spans="1:9" ht="12.75" customHeight="1" x14ac:dyDescent="0.2">
      <c r="A287" s="381" t="s">
        <v>147</v>
      </c>
      <c r="B287" s="198" t="s">
        <v>114</v>
      </c>
      <c r="C287" s="204"/>
      <c r="D287" s="206"/>
      <c r="E287" s="184"/>
      <c r="F287" s="238">
        <f>$F$55*$N$31</f>
        <v>0</v>
      </c>
      <c r="G287" s="216">
        <f t="shared" si="19"/>
        <v>0</v>
      </c>
      <c r="H287" s="216" t="e">
        <f t="shared" si="18"/>
        <v>#DIV/0!</v>
      </c>
      <c r="I287" s="6"/>
    </row>
    <row r="288" spans="1:9" ht="12.75" customHeight="1" x14ac:dyDescent="0.2">
      <c r="A288" s="382"/>
      <c r="B288" s="199" t="s">
        <v>135</v>
      </c>
      <c r="C288" s="175"/>
      <c r="D288" s="207"/>
      <c r="E288" s="185"/>
      <c r="F288" s="239">
        <f>$F$56*$N$31</f>
        <v>0</v>
      </c>
      <c r="G288" s="181">
        <f t="shared" si="19"/>
        <v>0</v>
      </c>
      <c r="H288" s="181" t="e">
        <f t="shared" si="18"/>
        <v>#DIV/0!</v>
      </c>
      <c r="I288" s="6"/>
    </row>
    <row r="289" spans="1:9" ht="12.75" customHeight="1" x14ac:dyDescent="0.2">
      <c r="A289" s="382"/>
      <c r="B289" s="199" t="s">
        <v>137</v>
      </c>
      <c r="C289" s="175"/>
      <c r="D289" s="207"/>
      <c r="E289" s="185"/>
      <c r="F289" s="239">
        <f>$F$57*$N$31</f>
        <v>0</v>
      </c>
      <c r="G289" s="181">
        <f t="shared" si="19"/>
        <v>0</v>
      </c>
      <c r="H289" s="181" t="e">
        <f t="shared" si="18"/>
        <v>#DIV/0!</v>
      </c>
      <c r="I289" s="6"/>
    </row>
    <row r="290" spans="1:9" ht="12.75" customHeight="1" thickBot="1" x14ac:dyDescent="0.25">
      <c r="A290" s="382"/>
      <c r="B290" s="195" t="s">
        <v>136</v>
      </c>
      <c r="C290" s="174"/>
      <c r="D290" s="208"/>
      <c r="E290" s="186"/>
      <c r="F290" s="236">
        <f>$F$58*$N$31</f>
        <v>0</v>
      </c>
      <c r="G290" s="180">
        <f t="shared" si="19"/>
        <v>0</v>
      </c>
      <c r="H290" s="180" t="e">
        <f t="shared" si="18"/>
        <v>#DIV/0!</v>
      </c>
      <c r="I290" s="6"/>
    </row>
    <row r="291" spans="1:9" ht="12.75" customHeight="1" x14ac:dyDescent="0.2">
      <c r="A291" s="383" t="s">
        <v>122</v>
      </c>
      <c r="B291" s="194" t="s">
        <v>153</v>
      </c>
      <c r="C291" s="177"/>
      <c r="D291" s="209"/>
      <c r="E291" s="190"/>
      <c r="F291" s="234">
        <f>$F$59*$N$31</f>
        <v>0</v>
      </c>
      <c r="G291" s="183">
        <f t="shared" si="19"/>
        <v>0</v>
      </c>
      <c r="H291" s="183" t="e">
        <f t="shared" si="18"/>
        <v>#DIV/0!</v>
      </c>
      <c r="I291" s="6"/>
    </row>
    <row r="292" spans="1:9" ht="30" customHeight="1" thickBot="1" x14ac:dyDescent="0.25">
      <c r="A292" s="384"/>
      <c r="B292" s="195" t="s">
        <v>154</v>
      </c>
      <c r="C292" s="202"/>
      <c r="D292" s="210"/>
      <c r="E292" s="191"/>
      <c r="F292" s="235">
        <f>$F$60*$N$31</f>
        <v>0</v>
      </c>
      <c r="G292" s="214">
        <f t="shared" si="19"/>
        <v>0</v>
      </c>
      <c r="H292" s="214" t="e">
        <f t="shared" si="18"/>
        <v>#DIV/0!</v>
      </c>
      <c r="I292" s="6"/>
    </row>
    <row r="293" spans="1:9" ht="12.75" customHeight="1" x14ac:dyDescent="0.2">
      <c r="A293" s="385" t="s">
        <v>123</v>
      </c>
      <c r="B293" s="201" t="s">
        <v>124</v>
      </c>
      <c r="C293" s="173"/>
      <c r="D293" s="212"/>
      <c r="E293" s="191"/>
      <c r="F293" s="241">
        <f>$F$61*$N$31</f>
        <v>0</v>
      </c>
      <c r="G293" s="179">
        <f t="shared" si="19"/>
        <v>0</v>
      </c>
      <c r="H293" s="179" t="e">
        <f t="shared" si="18"/>
        <v>#DIV/0!</v>
      </c>
      <c r="I293" s="6"/>
    </row>
    <row r="294" spans="1:9" ht="12.75" customHeight="1" thickBot="1" x14ac:dyDescent="0.25">
      <c r="A294" s="382"/>
      <c r="B294" s="195" t="s">
        <v>125</v>
      </c>
      <c r="C294" s="202"/>
      <c r="D294" s="210"/>
      <c r="E294" s="191"/>
      <c r="F294" s="235">
        <f>$F$62*$N$31</f>
        <v>0</v>
      </c>
      <c r="G294" s="214">
        <f t="shared" si="19"/>
        <v>0</v>
      </c>
      <c r="H294" s="214" t="e">
        <f t="shared" si="18"/>
        <v>#DIV/0!</v>
      </c>
      <c r="I294" s="6"/>
    </row>
    <row r="295" spans="1:9" ht="12.75" customHeight="1" thickBot="1" x14ac:dyDescent="0.25">
      <c r="A295" s="382"/>
      <c r="B295" s="200" t="s">
        <v>126</v>
      </c>
      <c r="C295" s="176"/>
      <c r="D295" s="211"/>
      <c r="E295" s="190"/>
      <c r="F295" s="240">
        <f>$F$63*$N$31</f>
        <v>0</v>
      </c>
      <c r="G295" s="182">
        <f t="shared" si="19"/>
        <v>0</v>
      </c>
      <c r="H295" s="182" t="e">
        <f t="shared" si="18"/>
        <v>#DIV/0!</v>
      </c>
      <c r="I295" s="6"/>
    </row>
    <row r="296" spans="1:9" ht="12.75" customHeight="1" thickBot="1" x14ac:dyDescent="0.25">
      <c r="A296" s="217"/>
      <c r="B296" s="218" t="s">
        <v>6</v>
      </c>
      <c r="C296" s="219"/>
      <c r="D296" s="220"/>
      <c r="E296" s="221"/>
      <c r="F296" s="242">
        <f>$F$64*$N$31</f>
        <v>0</v>
      </c>
      <c r="G296" s="222">
        <f t="shared" si="19"/>
        <v>0</v>
      </c>
      <c r="H296" s="222" t="e">
        <f t="shared" si="18"/>
        <v>#DIV/0!</v>
      </c>
      <c r="I296" s="6"/>
    </row>
    <row r="297" spans="1:9" ht="12.75" customHeight="1" thickBot="1" x14ac:dyDescent="0.25">
      <c r="A297" s="223"/>
      <c r="B297" s="224" t="s">
        <v>2</v>
      </c>
      <c r="C297" s="225"/>
      <c r="D297" s="226">
        <f>SUM(D273:D296)</f>
        <v>0</v>
      </c>
      <c r="E297" s="227">
        <f>SUM(E273:E296)</f>
        <v>0</v>
      </c>
      <c r="F297" s="228">
        <f>SUM(F273:F296)</f>
        <v>0</v>
      </c>
      <c r="G297" s="229">
        <f>SUM(G273:G296)</f>
        <v>0</v>
      </c>
      <c r="H297" s="229" t="e">
        <f t="shared" si="18"/>
        <v>#DIV/0!</v>
      </c>
      <c r="I297" s="6"/>
    </row>
    <row r="298" spans="1:9" ht="12.75" customHeight="1" thickBot="1" x14ac:dyDescent="0.25">
      <c r="A298" s="161"/>
      <c r="B298" s="162"/>
      <c r="C298" s="163"/>
      <c r="D298" s="18"/>
      <c r="E298" s="18"/>
      <c r="F298" s="18"/>
      <c r="G298" s="18"/>
      <c r="H298" s="172"/>
      <c r="I298" s="6"/>
    </row>
    <row r="299" spans="1:9" ht="12.75" customHeight="1" thickBot="1" x14ac:dyDescent="0.25">
      <c r="B299" s="374" t="str">
        <f>+B32</f>
        <v>Ydelse 9</v>
      </c>
      <c r="C299" s="375"/>
      <c r="D299" s="376" t="s">
        <v>0</v>
      </c>
      <c r="I299" s="6"/>
    </row>
    <row r="300" spans="1:9" ht="12.75" customHeight="1" thickBot="1" x14ac:dyDescent="0.25">
      <c r="B300" s="3" t="s">
        <v>0</v>
      </c>
      <c r="I300" s="6"/>
    </row>
    <row r="301" spans="1:9" ht="48.75" customHeight="1" thickBot="1" x14ac:dyDescent="0.25">
      <c r="A301" s="89" t="s">
        <v>4</v>
      </c>
      <c r="B301" s="92" t="s">
        <v>5</v>
      </c>
      <c r="C301" s="40" t="s">
        <v>149</v>
      </c>
      <c r="D301" s="89" t="str">
        <f>+D272</f>
        <v>Budget 2022</v>
      </c>
      <c r="E301" s="91" t="s">
        <v>148</v>
      </c>
      <c r="F301" s="90" t="s">
        <v>9</v>
      </c>
      <c r="G301" s="90" t="s">
        <v>127</v>
      </c>
      <c r="H301" s="92" t="s">
        <v>10</v>
      </c>
      <c r="I301" s="6"/>
    </row>
    <row r="302" spans="1:9" ht="12.75" customHeight="1" x14ac:dyDescent="0.2">
      <c r="A302" s="368" t="s">
        <v>157</v>
      </c>
      <c r="B302" s="165" t="s">
        <v>158</v>
      </c>
      <c r="C302" s="173"/>
      <c r="D302" s="93"/>
      <c r="E302" s="93"/>
      <c r="F302" s="230">
        <f>$F$41*$N$32</f>
        <v>0</v>
      </c>
      <c r="G302" s="179">
        <f>+D302+E302+F302</f>
        <v>0</v>
      </c>
      <c r="H302" s="179" t="e">
        <f t="shared" ref="H302:H326" si="20">(G302)/($C$32*$D$32)/B$13</f>
        <v>#DIV/0!</v>
      </c>
      <c r="I302" s="6"/>
    </row>
    <row r="303" spans="1:9" ht="12.75" customHeight="1" x14ac:dyDescent="0.2">
      <c r="A303" s="369"/>
      <c r="B303" s="165" t="s">
        <v>129</v>
      </c>
      <c r="C303" s="174"/>
      <c r="D303" s="4"/>
      <c r="E303" s="4"/>
      <c r="F303" s="231">
        <f>$F$42*$N$32</f>
        <v>0</v>
      </c>
      <c r="G303" s="180">
        <f t="shared" ref="G303:G325" si="21">+D303+E303+F303</f>
        <v>0</v>
      </c>
      <c r="H303" s="180" t="e">
        <f t="shared" si="20"/>
        <v>#DIV/0!</v>
      </c>
      <c r="I303" s="6"/>
    </row>
    <row r="304" spans="1:9" ht="12.75" customHeight="1" x14ac:dyDescent="0.2">
      <c r="A304" s="369"/>
      <c r="B304" s="165" t="s">
        <v>130</v>
      </c>
      <c r="C304" s="175"/>
      <c r="D304" s="4"/>
      <c r="E304" s="4"/>
      <c r="F304" s="232">
        <f>$F$43*$N$32</f>
        <v>0</v>
      </c>
      <c r="G304" s="181">
        <f t="shared" si="21"/>
        <v>0</v>
      </c>
      <c r="H304" s="181" t="e">
        <f t="shared" si="20"/>
        <v>#DIV/0!</v>
      </c>
      <c r="I304" s="6"/>
    </row>
    <row r="305" spans="1:9" ht="12.75" customHeight="1" thickBot="1" x14ac:dyDescent="0.25">
      <c r="A305" s="369"/>
      <c r="B305" s="166" t="s">
        <v>146</v>
      </c>
      <c r="C305" s="174"/>
      <c r="D305" s="4"/>
      <c r="E305" s="4"/>
      <c r="F305" s="231">
        <f>$F$44*$N$32</f>
        <v>0</v>
      </c>
      <c r="G305" s="180">
        <f t="shared" si="21"/>
        <v>0</v>
      </c>
      <c r="H305" s="180" t="e">
        <f t="shared" si="20"/>
        <v>#DIV/0!</v>
      </c>
      <c r="I305" s="6"/>
    </row>
    <row r="306" spans="1:9" ht="12.75" customHeight="1" x14ac:dyDescent="0.2">
      <c r="A306" s="368" t="s">
        <v>159</v>
      </c>
      <c r="B306" s="164" t="s">
        <v>132</v>
      </c>
      <c r="C306" s="177"/>
      <c r="D306" s="93"/>
      <c r="E306" s="93"/>
      <c r="F306" s="233">
        <f>$F$45*$N$32</f>
        <v>0</v>
      </c>
      <c r="G306" s="183">
        <f t="shared" si="21"/>
        <v>0</v>
      </c>
      <c r="H306" s="183" t="e">
        <f t="shared" si="20"/>
        <v>#DIV/0!</v>
      </c>
      <c r="I306" s="6"/>
    </row>
    <row r="307" spans="1:9" ht="12.75" customHeight="1" x14ac:dyDescent="0.2">
      <c r="A307" s="370"/>
      <c r="B307" s="165" t="s">
        <v>133</v>
      </c>
      <c r="C307" s="174"/>
      <c r="D307" s="4"/>
      <c r="E307" s="4"/>
      <c r="F307" s="231">
        <f>$F$46*$N$32</f>
        <v>0</v>
      </c>
      <c r="G307" s="180">
        <f t="shared" si="21"/>
        <v>0</v>
      </c>
      <c r="H307" s="180" t="e">
        <f t="shared" si="20"/>
        <v>#DIV/0!</v>
      </c>
      <c r="I307" s="6"/>
    </row>
    <row r="308" spans="1:9" ht="12.75" customHeight="1" x14ac:dyDescent="0.2">
      <c r="A308" s="370"/>
      <c r="B308" s="165" t="s">
        <v>134</v>
      </c>
      <c r="C308" s="174"/>
      <c r="D308" s="4"/>
      <c r="E308" s="4"/>
      <c r="F308" s="231">
        <f>$F$47*$N$32</f>
        <v>0</v>
      </c>
      <c r="G308" s="180">
        <f t="shared" si="21"/>
        <v>0</v>
      </c>
      <c r="H308" s="180" t="e">
        <f t="shared" si="20"/>
        <v>#DIV/0!</v>
      </c>
      <c r="I308" s="6"/>
    </row>
    <row r="309" spans="1:9" ht="12.75" customHeight="1" thickBot="1" x14ac:dyDescent="0.25">
      <c r="A309" s="370"/>
      <c r="B309" s="165" t="s">
        <v>155</v>
      </c>
      <c r="C309" s="174"/>
      <c r="D309" s="4"/>
      <c r="E309" s="4"/>
      <c r="F309" s="231">
        <f>$F$48*$N$32</f>
        <v>0</v>
      </c>
      <c r="G309" s="180">
        <f t="shared" si="21"/>
        <v>0</v>
      </c>
      <c r="H309" s="180" t="e">
        <f t="shared" si="20"/>
        <v>#DIV/0!</v>
      </c>
      <c r="I309" s="6"/>
    </row>
    <row r="310" spans="1:9" ht="12.75" customHeight="1" x14ac:dyDescent="0.2">
      <c r="A310" s="371" t="s">
        <v>160</v>
      </c>
      <c r="B310" s="194" t="s">
        <v>117</v>
      </c>
      <c r="C310" s="177"/>
      <c r="D310" s="93"/>
      <c r="E310" s="93"/>
      <c r="F310" s="234">
        <f>$F$49*$N$32</f>
        <v>0</v>
      </c>
      <c r="G310" s="183">
        <f t="shared" si="21"/>
        <v>0</v>
      </c>
      <c r="H310" s="183" t="e">
        <f t="shared" si="20"/>
        <v>#DIV/0!</v>
      </c>
      <c r="I310" s="6"/>
    </row>
    <row r="311" spans="1:9" ht="12.75" customHeight="1" x14ac:dyDescent="0.2">
      <c r="A311" s="372"/>
      <c r="B311" s="195" t="s">
        <v>152</v>
      </c>
      <c r="C311" s="202"/>
      <c r="D311" s="4"/>
      <c r="E311" s="4"/>
      <c r="F311" s="235">
        <f>$F$50*$N$32</f>
        <v>0</v>
      </c>
      <c r="G311" s="214">
        <f t="shared" si="21"/>
        <v>0</v>
      </c>
      <c r="H311" s="214" t="e">
        <f t="shared" si="20"/>
        <v>#DIV/0!</v>
      </c>
      <c r="I311" s="6"/>
    </row>
    <row r="312" spans="1:9" ht="12.75" customHeight="1" x14ac:dyDescent="0.2">
      <c r="A312" s="372"/>
      <c r="B312" s="196" t="s">
        <v>119</v>
      </c>
      <c r="C312" s="202"/>
      <c r="D312" s="245">
        <f>(SUM(D302:D311)+SUM(D313:D314)+SUM(D316:D324))*$B$8</f>
        <v>0</v>
      </c>
      <c r="E312" s="245">
        <f>(SUM(E302:E311)+SUM(E313:E314)+SUM(E316:E324))*$B$8</f>
        <v>0</v>
      </c>
      <c r="F312" s="235">
        <f>$F$51*$N$32</f>
        <v>0</v>
      </c>
      <c r="G312" s="214">
        <f t="shared" si="21"/>
        <v>0</v>
      </c>
      <c r="H312" s="214" t="e">
        <f t="shared" si="20"/>
        <v>#DIV/0!</v>
      </c>
      <c r="I312" s="6"/>
    </row>
    <row r="313" spans="1:9" ht="12.75" customHeight="1" thickBot="1" x14ac:dyDescent="0.25">
      <c r="A313" s="372"/>
      <c r="B313" s="195" t="s">
        <v>118</v>
      </c>
      <c r="C313" s="174"/>
      <c r="D313" s="100"/>
      <c r="E313" s="100"/>
      <c r="F313" s="236">
        <f>$F$52*$N$32</f>
        <v>0</v>
      </c>
      <c r="G313" s="180">
        <f t="shared" si="21"/>
        <v>0</v>
      </c>
      <c r="H313" s="180" t="e">
        <f t="shared" si="20"/>
        <v>#DIV/0!</v>
      </c>
      <c r="I313" s="6"/>
    </row>
    <row r="314" spans="1:9" ht="12.75" customHeight="1" x14ac:dyDescent="0.2">
      <c r="A314" s="371" t="s">
        <v>110</v>
      </c>
      <c r="B314" s="194" t="s">
        <v>113</v>
      </c>
      <c r="C314" s="177"/>
      <c r="D314" s="99"/>
      <c r="E314" s="99"/>
      <c r="F314" s="234">
        <f>$F$53*$N$32</f>
        <v>0</v>
      </c>
      <c r="G314" s="183">
        <f t="shared" si="21"/>
        <v>0</v>
      </c>
      <c r="H314" s="183" t="e">
        <f t="shared" si="20"/>
        <v>#DIV/0!</v>
      </c>
      <c r="I314" s="6"/>
    </row>
    <row r="315" spans="1:9" ht="18.75" customHeight="1" thickBot="1" x14ac:dyDescent="0.25">
      <c r="A315" s="373"/>
      <c r="B315" s="197" t="s">
        <v>120</v>
      </c>
      <c r="C315" s="203"/>
      <c r="D315" s="245">
        <f>(SUM(D302:D311)+SUM(D313:D314)+SUM(D316:D324))*$B$7</f>
        <v>0</v>
      </c>
      <c r="E315" s="245">
        <f>(SUM(E302:E311)+SUM(E313:E314)+SUM(E316:E324))*$B$7</f>
        <v>0</v>
      </c>
      <c r="F315" s="237">
        <f>$F$54*$N$32</f>
        <v>0</v>
      </c>
      <c r="G315" s="215">
        <f t="shared" si="21"/>
        <v>0</v>
      </c>
      <c r="H315" s="215" t="e">
        <f t="shared" si="20"/>
        <v>#DIV/0!</v>
      </c>
      <c r="I315" s="6"/>
    </row>
    <row r="316" spans="1:9" ht="12.75" customHeight="1" x14ac:dyDescent="0.2">
      <c r="A316" s="381" t="s">
        <v>147</v>
      </c>
      <c r="B316" s="198" t="s">
        <v>114</v>
      </c>
      <c r="C316" s="204"/>
      <c r="D316" s="206"/>
      <c r="E316" s="184"/>
      <c r="F316" s="238">
        <f>$F$55*$N$32</f>
        <v>0</v>
      </c>
      <c r="G316" s="216">
        <f t="shared" si="21"/>
        <v>0</v>
      </c>
      <c r="H316" s="216" t="e">
        <f t="shared" si="20"/>
        <v>#DIV/0!</v>
      </c>
      <c r="I316" s="6"/>
    </row>
    <row r="317" spans="1:9" ht="12.75" customHeight="1" x14ac:dyDescent="0.2">
      <c r="A317" s="382"/>
      <c r="B317" s="199" t="s">
        <v>135</v>
      </c>
      <c r="C317" s="175"/>
      <c r="D317" s="207"/>
      <c r="E317" s="185"/>
      <c r="F317" s="239">
        <f>$F$56*$N$32</f>
        <v>0</v>
      </c>
      <c r="G317" s="181">
        <f t="shared" si="21"/>
        <v>0</v>
      </c>
      <c r="H317" s="181" t="e">
        <f t="shared" si="20"/>
        <v>#DIV/0!</v>
      </c>
      <c r="I317" s="6"/>
    </row>
    <row r="318" spans="1:9" ht="12.75" customHeight="1" x14ac:dyDescent="0.2">
      <c r="A318" s="382"/>
      <c r="B318" s="199" t="s">
        <v>137</v>
      </c>
      <c r="C318" s="175"/>
      <c r="D318" s="207"/>
      <c r="E318" s="185"/>
      <c r="F318" s="239">
        <f>$F$57*$N$32</f>
        <v>0</v>
      </c>
      <c r="G318" s="181">
        <f t="shared" si="21"/>
        <v>0</v>
      </c>
      <c r="H318" s="181" t="e">
        <f t="shared" si="20"/>
        <v>#DIV/0!</v>
      </c>
      <c r="I318" s="6"/>
    </row>
    <row r="319" spans="1:9" ht="12.75" customHeight="1" thickBot="1" x14ac:dyDescent="0.25">
      <c r="A319" s="382"/>
      <c r="B319" s="195" t="s">
        <v>136</v>
      </c>
      <c r="C319" s="174"/>
      <c r="D319" s="208"/>
      <c r="E319" s="186"/>
      <c r="F319" s="236">
        <f>$F$58*$N$32</f>
        <v>0</v>
      </c>
      <c r="G319" s="180">
        <f t="shared" si="21"/>
        <v>0</v>
      </c>
      <c r="H319" s="180" t="e">
        <f t="shared" si="20"/>
        <v>#DIV/0!</v>
      </c>
      <c r="I319" s="6"/>
    </row>
    <row r="320" spans="1:9" ht="12.75" customHeight="1" x14ac:dyDescent="0.2">
      <c r="A320" s="383" t="s">
        <v>122</v>
      </c>
      <c r="B320" s="194" t="s">
        <v>153</v>
      </c>
      <c r="C320" s="177"/>
      <c r="D320" s="209"/>
      <c r="E320" s="190"/>
      <c r="F320" s="234">
        <f>$F$59*$N$32</f>
        <v>0</v>
      </c>
      <c r="G320" s="183">
        <f t="shared" si="21"/>
        <v>0</v>
      </c>
      <c r="H320" s="183" t="e">
        <f t="shared" si="20"/>
        <v>#DIV/0!</v>
      </c>
      <c r="I320" s="6"/>
    </row>
    <row r="321" spans="1:9" ht="37.5" customHeight="1" thickBot="1" x14ac:dyDescent="0.25">
      <c r="A321" s="384"/>
      <c r="B321" s="195" t="s">
        <v>154</v>
      </c>
      <c r="C321" s="202"/>
      <c r="D321" s="210"/>
      <c r="E321" s="191"/>
      <c r="F321" s="235">
        <f>$F$60*$N$32</f>
        <v>0</v>
      </c>
      <c r="G321" s="214">
        <f t="shared" si="21"/>
        <v>0</v>
      </c>
      <c r="H321" s="214" t="e">
        <f t="shared" si="20"/>
        <v>#DIV/0!</v>
      </c>
      <c r="I321" s="6"/>
    </row>
    <row r="322" spans="1:9" ht="12.75" customHeight="1" x14ac:dyDescent="0.2">
      <c r="A322" s="385" t="s">
        <v>123</v>
      </c>
      <c r="B322" s="201" t="s">
        <v>124</v>
      </c>
      <c r="C322" s="173"/>
      <c r="D322" s="212"/>
      <c r="E322" s="191"/>
      <c r="F322" s="241">
        <f>$F$61*$N$32</f>
        <v>0</v>
      </c>
      <c r="G322" s="179">
        <f t="shared" si="21"/>
        <v>0</v>
      </c>
      <c r="H322" s="179" t="e">
        <f t="shared" si="20"/>
        <v>#DIV/0!</v>
      </c>
      <c r="I322" s="6"/>
    </row>
    <row r="323" spans="1:9" ht="12.75" customHeight="1" thickBot="1" x14ac:dyDescent="0.25">
      <c r="A323" s="382"/>
      <c r="B323" s="195" t="s">
        <v>125</v>
      </c>
      <c r="C323" s="202"/>
      <c r="D323" s="210"/>
      <c r="E323" s="191"/>
      <c r="F323" s="235">
        <f>$F$62*$N$32</f>
        <v>0</v>
      </c>
      <c r="G323" s="214">
        <f t="shared" si="21"/>
        <v>0</v>
      </c>
      <c r="H323" s="214" t="e">
        <f t="shared" si="20"/>
        <v>#DIV/0!</v>
      </c>
      <c r="I323" s="6"/>
    </row>
    <row r="324" spans="1:9" ht="12.75" customHeight="1" thickBot="1" x14ac:dyDescent="0.25">
      <c r="A324" s="382"/>
      <c r="B324" s="200" t="s">
        <v>126</v>
      </c>
      <c r="C324" s="176"/>
      <c r="D324" s="211"/>
      <c r="E324" s="190"/>
      <c r="F324" s="240">
        <f>$F$63*$N$32</f>
        <v>0</v>
      </c>
      <c r="G324" s="182">
        <f t="shared" si="21"/>
        <v>0</v>
      </c>
      <c r="H324" s="182" t="e">
        <f t="shared" si="20"/>
        <v>#DIV/0!</v>
      </c>
      <c r="I324" s="6"/>
    </row>
    <row r="325" spans="1:9" ht="12.75" customHeight="1" thickBot="1" x14ac:dyDescent="0.25">
      <c r="A325" s="217"/>
      <c r="B325" s="218" t="s">
        <v>6</v>
      </c>
      <c r="C325" s="219"/>
      <c r="D325" s="220"/>
      <c r="E325" s="221"/>
      <c r="F325" s="242">
        <f>$F$64*$N$32</f>
        <v>0</v>
      </c>
      <c r="G325" s="222">
        <f t="shared" si="21"/>
        <v>0</v>
      </c>
      <c r="H325" s="222" t="e">
        <f t="shared" si="20"/>
        <v>#DIV/0!</v>
      </c>
      <c r="I325" s="6"/>
    </row>
    <row r="326" spans="1:9" ht="12.75" customHeight="1" thickBot="1" x14ac:dyDescent="0.25">
      <c r="A326" s="223"/>
      <c r="B326" s="224" t="s">
        <v>2</v>
      </c>
      <c r="C326" s="225"/>
      <c r="D326" s="226">
        <f>SUM(D302:D325)</f>
        <v>0</v>
      </c>
      <c r="E326" s="227">
        <f>SUM(E302:E325)</f>
        <v>0</v>
      </c>
      <c r="F326" s="228">
        <f>SUM(F302:F325)</f>
        <v>0</v>
      </c>
      <c r="G326" s="229">
        <f>SUM(G302:G325)</f>
        <v>0</v>
      </c>
      <c r="H326" s="229" t="e">
        <f t="shared" si="20"/>
        <v>#DIV/0!</v>
      </c>
      <c r="I326" s="6"/>
    </row>
    <row r="327" spans="1:9" ht="12.75" customHeight="1" thickBot="1" x14ac:dyDescent="0.25">
      <c r="A327" s="161"/>
      <c r="B327" s="162"/>
      <c r="C327" s="163"/>
      <c r="D327" s="18"/>
      <c r="E327" s="18"/>
      <c r="F327" s="18"/>
      <c r="G327" s="18"/>
      <c r="H327" s="172"/>
      <c r="I327" s="6"/>
    </row>
    <row r="328" spans="1:9" ht="12.75" customHeight="1" thickBot="1" x14ac:dyDescent="0.25">
      <c r="B328" s="374" t="str">
        <f>+B33</f>
        <v>Ydelse 10</v>
      </c>
      <c r="C328" s="375"/>
      <c r="D328" s="376" t="s">
        <v>0</v>
      </c>
      <c r="I328" s="6"/>
    </row>
    <row r="329" spans="1:9" ht="12.75" customHeight="1" thickBot="1" x14ac:dyDescent="0.25">
      <c r="B329" s="3" t="s">
        <v>0</v>
      </c>
      <c r="I329" s="6"/>
    </row>
    <row r="330" spans="1:9" ht="48.75" customHeight="1" thickBot="1" x14ac:dyDescent="0.25">
      <c r="A330" s="89" t="s">
        <v>4</v>
      </c>
      <c r="B330" s="92" t="s">
        <v>5</v>
      </c>
      <c r="C330" s="40" t="s">
        <v>149</v>
      </c>
      <c r="D330" s="89" t="str">
        <f>+D301</f>
        <v>Budget 2022</v>
      </c>
      <c r="E330" s="91" t="s">
        <v>148</v>
      </c>
      <c r="F330" s="90" t="s">
        <v>9</v>
      </c>
      <c r="G330" s="90" t="s">
        <v>127</v>
      </c>
      <c r="H330" s="92" t="s">
        <v>10</v>
      </c>
      <c r="I330" s="6"/>
    </row>
    <row r="331" spans="1:9" ht="12.75" customHeight="1" x14ac:dyDescent="0.2">
      <c r="A331" s="368" t="s">
        <v>157</v>
      </c>
      <c r="B331" s="165" t="s">
        <v>158</v>
      </c>
      <c r="C331" s="173"/>
      <c r="D331" s="93"/>
      <c r="E331" s="93"/>
      <c r="F331" s="230">
        <f>$F$41*$N$33</f>
        <v>0</v>
      </c>
      <c r="G331" s="179">
        <f>+D331+E331+F331</f>
        <v>0</v>
      </c>
      <c r="H331" s="179" t="e">
        <f t="shared" ref="H331:H355" si="22">(G331)/($C$33*$D$33)/B$13</f>
        <v>#DIV/0!</v>
      </c>
      <c r="I331" s="6"/>
    </row>
    <row r="332" spans="1:9" ht="12.75" customHeight="1" x14ac:dyDescent="0.2">
      <c r="A332" s="369"/>
      <c r="B332" s="165" t="s">
        <v>129</v>
      </c>
      <c r="C332" s="174"/>
      <c r="D332" s="4"/>
      <c r="E332" s="4"/>
      <c r="F332" s="231">
        <f>$F$42*$N$33</f>
        <v>0</v>
      </c>
      <c r="G332" s="180">
        <f t="shared" ref="G332:G354" si="23">+D332+E332+F332</f>
        <v>0</v>
      </c>
      <c r="H332" s="180" t="e">
        <f t="shared" si="22"/>
        <v>#DIV/0!</v>
      </c>
      <c r="I332" s="6"/>
    </row>
    <row r="333" spans="1:9" ht="12.75" customHeight="1" x14ac:dyDescent="0.2">
      <c r="A333" s="369"/>
      <c r="B333" s="165" t="s">
        <v>130</v>
      </c>
      <c r="C333" s="175"/>
      <c r="D333" s="4"/>
      <c r="E333" s="4"/>
      <c r="F333" s="232">
        <f>$F$43*$N$33</f>
        <v>0</v>
      </c>
      <c r="G333" s="181">
        <f t="shared" si="23"/>
        <v>0</v>
      </c>
      <c r="H333" s="181" t="e">
        <f t="shared" si="22"/>
        <v>#DIV/0!</v>
      </c>
      <c r="I333" s="6"/>
    </row>
    <row r="334" spans="1:9" ht="12.75" customHeight="1" thickBot="1" x14ac:dyDescent="0.25">
      <c r="A334" s="369"/>
      <c r="B334" s="166" t="s">
        <v>146</v>
      </c>
      <c r="C334" s="174"/>
      <c r="D334" s="4"/>
      <c r="E334" s="4"/>
      <c r="F334" s="231">
        <f>$F$44*$N$33</f>
        <v>0</v>
      </c>
      <c r="G334" s="180">
        <f t="shared" si="23"/>
        <v>0</v>
      </c>
      <c r="H334" s="180" t="e">
        <f t="shared" si="22"/>
        <v>#DIV/0!</v>
      </c>
      <c r="I334" s="6"/>
    </row>
    <row r="335" spans="1:9" ht="12.75" customHeight="1" x14ac:dyDescent="0.2">
      <c r="A335" s="368" t="s">
        <v>159</v>
      </c>
      <c r="B335" s="164" t="s">
        <v>132</v>
      </c>
      <c r="C335" s="177"/>
      <c r="D335" s="93"/>
      <c r="E335" s="93"/>
      <c r="F335" s="233">
        <f>$F$45*$N$33</f>
        <v>0</v>
      </c>
      <c r="G335" s="183">
        <f t="shared" si="23"/>
        <v>0</v>
      </c>
      <c r="H335" s="183" t="e">
        <f t="shared" si="22"/>
        <v>#DIV/0!</v>
      </c>
      <c r="I335" s="6"/>
    </row>
    <row r="336" spans="1:9" ht="12.75" customHeight="1" x14ac:dyDescent="0.2">
      <c r="A336" s="370"/>
      <c r="B336" s="165" t="s">
        <v>133</v>
      </c>
      <c r="C336" s="174"/>
      <c r="D336" s="4"/>
      <c r="E336" s="4"/>
      <c r="F336" s="231">
        <f>$F$46*$N$33</f>
        <v>0</v>
      </c>
      <c r="G336" s="180">
        <f t="shared" si="23"/>
        <v>0</v>
      </c>
      <c r="H336" s="180" t="e">
        <f t="shared" si="22"/>
        <v>#DIV/0!</v>
      </c>
      <c r="I336" s="6"/>
    </row>
    <row r="337" spans="1:9" ht="12.75" customHeight="1" x14ac:dyDescent="0.2">
      <c r="A337" s="370"/>
      <c r="B337" s="165" t="s">
        <v>134</v>
      </c>
      <c r="C337" s="174"/>
      <c r="D337" s="4"/>
      <c r="E337" s="4"/>
      <c r="F337" s="231">
        <f>$F$47*$N$33</f>
        <v>0</v>
      </c>
      <c r="G337" s="180">
        <f t="shared" si="23"/>
        <v>0</v>
      </c>
      <c r="H337" s="180" t="e">
        <f t="shared" si="22"/>
        <v>#DIV/0!</v>
      </c>
      <c r="I337" s="6"/>
    </row>
    <row r="338" spans="1:9" ht="12.75" customHeight="1" thickBot="1" x14ac:dyDescent="0.25">
      <c r="A338" s="370"/>
      <c r="B338" s="165" t="s">
        <v>155</v>
      </c>
      <c r="C338" s="174"/>
      <c r="D338" s="4"/>
      <c r="E338" s="4"/>
      <c r="F338" s="231">
        <f>$F$48*$N$33</f>
        <v>0</v>
      </c>
      <c r="G338" s="180">
        <f t="shared" si="23"/>
        <v>0</v>
      </c>
      <c r="H338" s="180" t="e">
        <f t="shared" si="22"/>
        <v>#DIV/0!</v>
      </c>
      <c r="I338" s="6"/>
    </row>
    <row r="339" spans="1:9" ht="12.75" customHeight="1" x14ac:dyDescent="0.2">
      <c r="A339" s="371" t="s">
        <v>160</v>
      </c>
      <c r="B339" s="194" t="s">
        <v>117</v>
      </c>
      <c r="C339" s="177"/>
      <c r="D339" s="93"/>
      <c r="E339" s="93"/>
      <c r="F339" s="234">
        <f>$F$49*$N$33</f>
        <v>0</v>
      </c>
      <c r="G339" s="183">
        <f t="shared" si="23"/>
        <v>0</v>
      </c>
      <c r="H339" s="183" t="e">
        <f t="shared" si="22"/>
        <v>#DIV/0!</v>
      </c>
      <c r="I339" s="6"/>
    </row>
    <row r="340" spans="1:9" ht="12.75" customHeight="1" x14ac:dyDescent="0.2">
      <c r="A340" s="372"/>
      <c r="B340" s="195" t="s">
        <v>152</v>
      </c>
      <c r="C340" s="202"/>
      <c r="D340" s="4"/>
      <c r="E340" s="4"/>
      <c r="F340" s="235">
        <f>$F$50*$N$33</f>
        <v>0</v>
      </c>
      <c r="G340" s="214">
        <f t="shared" si="23"/>
        <v>0</v>
      </c>
      <c r="H340" s="214" t="e">
        <f t="shared" si="22"/>
        <v>#DIV/0!</v>
      </c>
      <c r="I340" s="6"/>
    </row>
    <row r="341" spans="1:9" ht="12.75" customHeight="1" x14ac:dyDescent="0.2">
      <c r="A341" s="372"/>
      <c r="B341" s="196" t="s">
        <v>119</v>
      </c>
      <c r="C341" s="202"/>
      <c r="D341" s="245">
        <f>(SUM(D331:D340)+SUM(D342:D343)+SUM(D345:D353))*$B$8</f>
        <v>0</v>
      </c>
      <c r="E341" s="245">
        <f>(SUM(E331:E340)+SUM(E342:E343)+SUM(E345:E353))*$B$8</f>
        <v>0</v>
      </c>
      <c r="F341" s="235">
        <f>$F$51*$N$33</f>
        <v>0</v>
      </c>
      <c r="G341" s="214">
        <f t="shared" si="23"/>
        <v>0</v>
      </c>
      <c r="H341" s="214" t="e">
        <f t="shared" si="22"/>
        <v>#DIV/0!</v>
      </c>
      <c r="I341" s="6"/>
    </row>
    <row r="342" spans="1:9" ht="12.75" customHeight="1" thickBot="1" x14ac:dyDescent="0.25">
      <c r="A342" s="372"/>
      <c r="B342" s="195" t="s">
        <v>118</v>
      </c>
      <c r="C342" s="174"/>
      <c r="D342" s="100"/>
      <c r="E342" s="100"/>
      <c r="F342" s="236">
        <f>$F$52*$N$33</f>
        <v>0</v>
      </c>
      <c r="G342" s="180">
        <f t="shared" si="23"/>
        <v>0</v>
      </c>
      <c r="H342" s="180" t="e">
        <f t="shared" si="22"/>
        <v>#DIV/0!</v>
      </c>
      <c r="I342" s="6"/>
    </row>
    <row r="343" spans="1:9" ht="12.75" customHeight="1" x14ac:dyDescent="0.2">
      <c r="A343" s="371" t="s">
        <v>110</v>
      </c>
      <c r="B343" s="194" t="s">
        <v>113</v>
      </c>
      <c r="C343" s="177"/>
      <c r="D343" s="99"/>
      <c r="E343" s="99"/>
      <c r="F343" s="234">
        <f>$F$53*$N$33</f>
        <v>0</v>
      </c>
      <c r="G343" s="183">
        <f t="shared" si="23"/>
        <v>0</v>
      </c>
      <c r="H343" s="183" t="e">
        <f t="shared" si="22"/>
        <v>#DIV/0!</v>
      </c>
      <c r="I343" s="6"/>
    </row>
    <row r="344" spans="1:9" ht="21" customHeight="1" thickBot="1" x14ac:dyDescent="0.25">
      <c r="A344" s="373"/>
      <c r="B344" s="197" t="s">
        <v>120</v>
      </c>
      <c r="C344" s="203"/>
      <c r="D344" s="245">
        <f>(SUM(D331:D340)+SUM(D342:D343)+SUM(D345:D353))*$B$7</f>
        <v>0</v>
      </c>
      <c r="E344" s="245">
        <f>(SUM(E331:E340)+SUM(E342:E343)+SUM(E345:E353))*$B$7</f>
        <v>0</v>
      </c>
      <c r="F344" s="237">
        <f>$F$54*$N$33</f>
        <v>0</v>
      </c>
      <c r="G344" s="215">
        <f t="shared" si="23"/>
        <v>0</v>
      </c>
      <c r="H344" s="215" t="e">
        <f t="shared" si="22"/>
        <v>#DIV/0!</v>
      </c>
      <c r="I344" s="6"/>
    </row>
    <row r="345" spans="1:9" ht="12.75" customHeight="1" x14ac:dyDescent="0.2">
      <c r="A345" s="381" t="s">
        <v>147</v>
      </c>
      <c r="B345" s="198" t="s">
        <v>114</v>
      </c>
      <c r="C345" s="204"/>
      <c r="D345" s="206"/>
      <c r="E345" s="184"/>
      <c r="F345" s="238">
        <f>$F$55*$N$33</f>
        <v>0</v>
      </c>
      <c r="G345" s="216">
        <f t="shared" si="23"/>
        <v>0</v>
      </c>
      <c r="H345" s="216" t="e">
        <f t="shared" si="22"/>
        <v>#DIV/0!</v>
      </c>
      <c r="I345" s="6"/>
    </row>
    <row r="346" spans="1:9" ht="12.75" customHeight="1" x14ac:dyDescent="0.2">
      <c r="A346" s="382"/>
      <c r="B346" s="199" t="s">
        <v>135</v>
      </c>
      <c r="C346" s="175"/>
      <c r="D346" s="207"/>
      <c r="E346" s="185"/>
      <c r="F346" s="239">
        <f>$F$56*$N$33</f>
        <v>0</v>
      </c>
      <c r="G346" s="181">
        <f t="shared" si="23"/>
        <v>0</v>
      </c>
      <c r="H346" s="181" t="e">
        <f t="shared" si="22"/>
        <v>#DIV/0!</v>
      </c>
      <c r="I346" s="6"/>
    </row>
    <row r="347" spans="1:9" ht="12.75" customHeight="1" x14ac:dyDescent="0.2">
      <c r="A347" s="382"/>
      <c r="B347" s="199" t="s">
        <v>137</v>
      </c>
      <c r="C347" s="175"/>
      <c r="D347" s="207"/>
      <c r="E347" s="185"/>
      <c r="F347" s="239">
        <f>$F$57*$N$33</f>
        <v>0</v>
      </c>
      <c r="G347" s="181">
        <f t="shared" si="23"/>
        <v>0</v>
      </c>
      <c r="H347" s="181" t="e">
        <f t="shared" si="22"/>
        <v>#DIV/0!</v>
      </c>
      <c r="I347" s="6"/>
    </row>
    <row r="348" spans="1:9" ht="12.75" customHeight="1" thickBot="1" x14ac:dyDescent="0.25">
      <c r="A348" s="382"/>
      <c r="B348" s="195" t="s">
        <v>136</v>
      </c>
      <c r="C348" s="174"/>
      <c r="D348" s="208"/>
      <c r="E348" s="186"/>
      <c r="F348" s="236">
        <f>$F$58*$N$33</f>
        <v>0</v>
      </c>
      <c r="G348" s="180">
        <f t="shared" si="23"/>
        <v>0</v>
      </c>
      <c r="H348" s="180" t="e">
        <f t="shared" si="22"/>
        <v>#DIV/0!</v>
      </c>
      <c r="I348" s="6"/>
    </row>
    <row r="349" spans="1:9" ht="12.75" customHeight="1" x14ac:dyDescent="0.2">
      <c r="A349" s="383" t="s">
        <v>122</v>
      </c>
      <c r="B349" s="194" t="s">
        <v>153</v>
      </c>
      <c r="C349" s="177"/>
      <c r="D349" s="209"/>
      <c r="E349" s="190"/>
      <c r="F349" s="234">
        <f>$F$59*$N$33</f>
        <v>0</v>
      </c>
      <c r="G349" s="183">
        <f t="shared" si="23"/>
        <v>0</v>
      </c>
      <c r="H349" s="183" t="e">
        <f t="shared" si="22"/>
        <v>#DIV/0!</v>
      </c>
      <c r="I349" s="6"/>
    </row>
    <row r="350" spans="1:9" ht="44.25" customHeight="1" thickBot="1" x14ac:dyDescent="0.25">
      <c r="A350" s="384"/>
      <c r="B350" s="195" t="s">
        <v>154</v>
      </c>
      <c r="C350" s="202"/>
      <c r="D350" s="210"/>
      <c r="E350" s="191"/>
      <c r="F350" s="235">
        <f>$F$60*$N$33</f>
        <v>0</v>
      </c>
      <c r="G350" s="214">
        <f t="shared" si="23"/>
        <v>0</v>
      </c>
      <c r="H350" s="214" t="e">
        <f t="shared" si="22"/>
        <v>#DIV/0!</v>
      </c>
      <c r="I350" s="6"/>
    </row>
    <row r="351" spans="1:9" ht="12.75" customHeight="1" x14ac:dyDescent="0.2">
      <c r="A351" s="385" t="s">
        <v>123</v>
      </c>
      <c r="B351" s="201" t="s">
        <v>124</v>
      </c>
      <c r="C351" s="173"/>
      <c r="D351" s="212"/>
      <c r="E351" s="191"/>
      <c r="F351" s="241">
        <f>$F$61*$N$33</f>
        <v>0</v>
      </c>
      <c r="G351" s="179">
        <f t="shared" si="23"/>
        <v>0</v>
      </c>
      <c r="H351" s="179" t="e">
        <f t="shared" si="22"/>
        <v>#DIV/0!</v>
      </c>
      <c r="I351" s="6"/>
    </row>
    <row r="352" spans="1:9" ht="12.75" customHeight="1" thickBot="1" x14ac:dyDescent="0.25">
      <c r="A352" s="382"/>
      <c r="B352" s="195" t="s">
        <v>125</v>
      </c>
      <c r="C352" s="202"/>
      <c r="D352" s="210"/>
      <c r="E352" s="191"/>
      <c r="F352" s="235">
        <f>$F$62*$N$33</f>
        <v>0</v>
      </c>
      <c r="G352" s="214">
        <f t="shared" si="23"/>
        <v>0</v>
      </c>
      <c r="H352" s="214" t="e">
        <f t="shared" si="22"/>
        <v>#DIV/0!</v>
      </c>
      <c r="I352" s="6"/>
    </row>
    <row r="353" spans="1:9" ht="12.75" customHeight="1" thickBot="1" x14ac:dyDescent="0.25">
      <c r="A353" s="382"/>
      <c r="B353" s="200" t="s">
        <v>126</v>
      </c>
      <c r="C353" s="176"/>
      <c r="D353" s="211"/>
      <c r="E353" s="190"/>
      <c r="F353" s="240">
        <f>$F$63*$N$33</f>
        <v>0</v>
      </c>
      <c r="G353" s="182">
        <f t="shared" si="23"/>
        <v>0</v>
      </c>
      <c r="H353" s="182" t="e">
        <f t="shared" si="22"/>
        <v>#DIV/0!</v>
      </c>
      <c r="I353" s="6"/>
    </row>
    <row r="354" spans="1:9" ht="12.75" customHeight="1" thickBot="1" x14ac:dyDescent="0.25">
      <c r="A354" s="217"/>
      <c r="B354" s="218" t="s">
        <v>6</v>
      </c>
      <c r="C354" s="219"/>
      <c r="D354" s="220"/>
      <c r="E354" s="221"/>
      <c r="F354" s="242">
        <f>$F$64*$N$33</f>
        <v>0</v>
      </c>
      <c r="G354" s="222">
        <f t="shared" si="23"/>
        <v>0</v>
      </c>
      <c r="H354" s="222" t="e">
        <f t="shared" si="22"/>
        <v>#DIV/0!</v>
      </c>
      <c r="I354" s="6"/>
    </row>
    <row r="355" spans="1:9" ht="12.75" customHeight="1" thickBot="1" x14ac:dyDescent="0.25">
      <c r="A355" s="223"/>
      <c r="B355" s="224" t="s">
        <v>2</v>
      </c>
      <c r="C355" s="225"/>
      <c r="D355" s="226">
        <f>SUM(D331:D354)</f>
        <v>0</v>
      </c>
      <c r="E355" s="227">
        <f>SUM(E331:E354)</f>
        <v>0</v>
      </c>
      <c r="F355" s="228">
        <f>SUM(F331:F354)</f>
        <v>0</v>
      </c>
      <c r="G355" s="229">
        <f>SUM(G331:G354)</f>
        <v>0</v>
      </c>
      <c r="H355" s="229" t="e">
        <f t="shared" si="22"/>
        <v>#DIV/0!</v>
      </c>
      <c r="I355" s="6"/>
    </row>
    <row r="356" spans="1:9" ht="12.75" customHeight="1" thickBot="1" x14ac:dyDescent="0.25">
      <c r="A356" s="161"/>
      <c r="B356" s="162"/>
      <c r="C356" s="163"/>
      <c r="D356" s="18"/>
      <c r="E356" s="18"/>
      <c r="F356" s="18"/>
      <c r="G356" s="18"/>
      <c r="H356" s="172"/>
      <c r="I356" s="6"/>
    </row>
    <row r="357" spans="1:9" ht="12.75" customHeight="1" thickBot="1" x14ac:dyDescent="0.25">
      <c r="B357" s="374" t="str">
        <f>+B34</f>
        <v>Ydelse 11</v>
      </c>
      <c r="C357" s="375"/>
      <c r="D357" s="376" t="s">
        <v>0</v>
      </c>
      <c r="I357" s="6"/>
    </row>
    <row r="358" spans="1:9" ht="12.75" customHeight="1" thickBot="1" x14ac:dyDescent="0.25">
      <c r="B358" s="3" t="s">
        <v>0</v>
      </c>
      <c r="I358" s="6"/>
    </row>
    <row r="359" spans="1:9" ht="48.75" customHeight="1" thickBot="1" x14ac:dyDescent="0.25">
      <c r="A359" s="89" t="s">
        <v>4</v>
      </c>
      <c r="B359" s="92" t="s">
        <v>5</v>
      </c>
      <c r="C359" s="40" t="s">
        <v>149</v>
      </c>
      <c r="D359" s="89" t="str">
        <f>+D330</f>
        <v>Budget 2022</v>
      </c>
      <c r="E359" s="91" t="s">
        <v>148</v>
      </c>
      <c r="F359" s="90" t="s">
        <v>9</v>
      </c>
      <c r="G359" s="90" t="s">
        <v>127</v>
      </c>
      <c r="H359" s="92" t="s">
        <v>10</v>
      </c>
      <c r="I359" s="6"/>
    </row>
    <row r="360" spans="1:9" ht="12.75" customHeight="1" x14ac:dyDescent="0.2">
      <c r="A360" s="386" t="s">
        <v>157</v>
      </c>
      <c r="B360" s="165" t="s">
        <v>158</v>
      </c>
      <c r="C360" s="173"/>
      <c r="D360" s="93"/>
      <c r="E360" s="93"/>
      <c r="F360" s="230">
        <f>$F$41*$N$34</f>
        <v>0</v>
      </c>
      <c r="G360" s="179">
        <f>+D360+E360+F360</f>
        <v>0</v>
      </c>
      <c r="H360" s="179" t="e">
        <f t="shared" ref="H360:H384" si="24">(G360)/($C$34*$D$34)/B$13</f>
        <v>#DIV/0!</v>
      </c>
      <c r="I360" s="6"/>
    </row>
    <row r="361" spans="1:9" ht="12.75" customHeight="1" x14ac:dyDescent="0.2">
      <c r="A361" s="387"/>
      <c r="B361" s="165" t="s">
        <v>129</v>
      </c>
      <c r="C361" s="174"/>
      <c r="D361" s="4"/>
      <c r="E361" s="4"/>
      <c r="F361" s="231">
        <f>$F$42*$N$34</f>
        <v>0</v>
      </c>
      <c r="G361" s="180">
        <f t="shared" ref="G361:G383" si="25">+D361+E361+F361</f>
        <v>0</v>
      </c>
      <c r="H361" s="180" t="e">
        <f t="shared" si="24"/>
        <v>#DIV/0!</v>
      </c>
      <c r="I361" s="6"/>
    </row>
    <row r="362" spans="1:9" ht="12.75" customHeight="1" x14ac:dyDescent="0.2">
      <c r="A362" s="387"/>
      <c r="B362" s="165" t="s">
        <v>130</v>
      </c>
      <c r="C362" s="175"/>
      <c r="D362" s="4"/>
      <c r="E362" s="4"/>
      <c r="F362" s="232">
        <f>$F$43*$N$34</f>
        <v>0</v>
      </c>
      <c r="G362" s="181">
        <f t="shared" si="25"/>
        <v>0</v>
      </c>
      <c r="H362" s="181" t="e">
        <f t="shared" si="24"/>
        <v>#DIV/0!</v>
      </c>
      <c r="I362" s="6"/>
    </row>
    <row r="363" spans="1:9" ht="12.75" customHeight="1" thickBot="1" x14ac:dyDescent="0.25">
      <c r="A363" s="388"/>
      <c r="B363" s="166" t="s">
        <v>146</v>
      </c>
      <c r="C363" s="174"/>
      <c r="D363" s="4"/>
      <c r="E363" s="4"/>
      <c r="F363" s="231">
        <f>$F$44*$N$34</f>
        <v>0</v>
      </c>
      <c r="G363" s="180">
        <f t="shared" si="25"/>
        <v>0</v>
      </c>
      <c r="H363" s="180" t="e">
        <f t="shared" si="24"/>
        <v>#DIV/0!</v>
      </c>
      <c r="I363" s="6"/>
    </row>
    <row r="364" spans="1:9" ht="12.75" customHeight="1" x14ac:dyDescent="0.2">
      <c r="A364" s="368" t="s">
        <v>159</v>
      </c>
      <c r="B364" s="164" t="s">
        <v>132</v>
      </c>
      <c r="C364" s="177"/>
      <c r="D364" s="93"/>
      <c r="E364" s="93"/>
      <c r="F364" s="233">
        <f>$F$45*$N$34</f>
        <v>0</v>
      </c>
      <c r="G364" s="183">
        <f t="shared" si="25"/>
        <v>0</v>
      </c>
      <c r="H364" s="183" t="e">
        <f t="shared" si="24"/>
        <v>#DIV/0!</v>
      </c>
      <c r="I364" s="6"/>
    </row>
    <row r="365" spans="1:9" ht="12.75" customHeight="1" x14ac:dyDescent="0.2">
      <c r="A365" s="370"/>
      <c r="B365" s="165" t="s">
        <v>133</v>
      </c>
      <c r="C365" s="174"/>
      <c r="D365" s="4"/>
      <c r="E365" s="4"/>
      <c r="F365" s="231">
        <f>$F$46*$N$34</f>
        <v>0</v>
      </c>
      <c r="G365" s="180">
        <f t="shared" si="25"/>
        <v>0</v>
      </c>
      <c r="H365" s="180" t="e">
        <f t="shared" si="24"/>
        <v>#DIV/0!</v>
      </c>
      <c r="I365" s="6"/>
    </row>
    <row r="366" spans="1:9" ht="12.75" customHeight="1" x14ac:dyDescent="0.2">
      <c r="A366" s="370"/>
      <c r="B366" s="165" t="s">
        <v>134</v>
      </c>
      <c r="C366" s="174"/>
      <c r="D366" s="4"/>
      <c r="E366" s="4"/>
      <c r="F366" s="231">
        <f>$F$47*$N$34</f>
        <v>0</v>
      </c>
      <c r="G366" s="180">
        <f t="shared" si="25"/>
        <v>0</v>
      </c>
      <c r="H366" s="180" t="e">
        <f t="shared" si="24"/>
        <v>#DIV/0!</v>
      </c>
      <c r="I366" s="6"/>
    </row>
    <row r="367" spans="1:9" ht="12.75" customHeight="1" thickBot="1" x14ac:dyDescent="0.25">
      <c r="A367" s="370"/>
      <c r="B367" s="165" t="s">
        <v>155</v>
      </c>
      <c r="C367" s="174"/>
      <c r="D367" s="4"/>
      <c r="E367" s="4"/>
      <c r="F367" s="231">
        <f>$F$48*$N$34</f>
        <v>0</v>
      </c>
      <c r="G367" s="180">
        <f t="shared" si="25"/>
        <v>0</v>
      </c>
      <c r="H367" s="180" t="e">
        <f t="shared" si="24"/>
        <v>#DIV/0!</v>
      </c>
      <c r="I367" s="6"/>
    </row>
    <row r="368" spans="1:9" ht="12.75" customHeight="1" x14ac:dyDescent="0.2">
      <c r="A368" s="371" t="s">
        <v>160</v>
      </c>
      <c r="B368" s="194" t="s">
        <v>117</v>
      </c>
      <c r="C368" s="177"/>
      <c r="D368" s="93"/>
      <c r="E368" s="93"/>
      <c r="F368" s="234">
        <f>$F$49*$N$34</f>
        <v>0</v>
      </c>
      <c r="G368" s="183">
        <f t="shared" si="25"/>
        <v>0</v>
      </c>
      <c r="H368" s="183" t="e">
        <f t="shared" si="24"/>
        <v>#DIV/0!</v>
      </c>
      <c r="I368" s="6"/>
    </row>
    <row r="369" spans="1:9" ht="12.75" customHeight="1" x14ac:dyDescent="0.2">
      <c r="A369" s="372"/>
      <c r="B369" s="195" t="s">
        <v>152</v>
      </c>
      <c r="C369" s="202"/>
      <c r="D369" s="4"/>
      <c r="E369" s="4"/>
      <c r="F369" s="235">
        <f>$F$50*$N$34</f>
        <v>0</v>
      </c>
      <c r="G369" s="214">
        <f t="shared" si="25"/>
        <v>0</v>
      </c>
      <c r="H369" s="214" t="e">
        <f t="shared" si="24"/>
        <v>#DIV/0!</v>
      </c>
      <c r="I369" s="6"/>
    </row>
    <row r="370" spans="1:9" ht="12.75" customHeight="1" thickBot="1" x14ac:dyDescent="0.25">
      <c r="A370" s="372"/>
      <c r="B370" s="196" t="s">
        <v>119</v>
      </c>
      <c r="C370" s="202"/>
      <c r="D370" s="245">
        <f>(SUM(D360:D369)+SUM(D371:D372)+SUM(D374:D382))*$B$8</f>
        <v>0</v>
      </c>
      <c r="E370" s="14">
        <f>(SUM(E360:E369)+SUM(E371:E372)+SUM(E374:E382))*$B$8</f>
        <v>0</v>
      </c>
      <c r="F370" s="235">
        <f>$F$51*$N$34</f>
        <v>0</v>
      </c>
      <c r="G370" s="214">
        <f t="shared" si="25"/>
        <v>0</v>
      </c>
      <c r="H370" s="214" t="e">
        <f t="shared" si="24"/>
        <v>#DIV/0!</v>
      </c>
      <c r="I370" s="6"/>
    </row>
    <row r="371" spans="1:9" ht="12.75" customHeight="1" thickBot="1" x14ac:dyDescent="0.25">
      <c r="A371" s="372"/>
      <c r="B371" s="195" t="s">
        <v>118</v>
      </c>
      <c r="C371" s="174"/>
      <c r="D371" s="100"/>
      <c r="E371" s="246"/>
      <c r="F371" s="236">
        <f>$F$52*$N$34</f>
        <v>0</v>
      </c>
      <c r="G371" s="180">
        <f t="shared" si="25"/>
        <v>0</v>
      </c>
      <c r="H371" s="180" t="e">
        <f t="shared" si="24"/>
        <v>#DIV/0!</v>
      </c>
      <c r="I371" s="6"/>
    </row>
    <row r="372" spans="1:9" ht="12.75" customHeight="1" x14ac:dyDescent="0.2">
      <c r="A372" s="371" t="s">
        <v>110</v>
      </c>
      <c r="B372" s="194" t="s">
        <v>113</v>
      </c>
      <c r="C372" s="177"/>
      <c r="D372" s="99"/>
      <c r="E372" s="246"/>
      <c r="F372" s="234">
        <f>$F$53*$N$34</f>
        <v>0</v>
      </c>
      <c r="G372" s="183">
        <f t="shared" si="25"/>
        <v>0</v>
      </c>
      <c r="H372" s="183" t="e">
        <f t="shared" si="24"/>
        <v>#DIV/0!</v>
      </c>
      <c r="I372" s="6"/>
    </row>
    <row r="373" spans="1:9" ht="18.75" customHeight="1" thickBot="1" x14ac:dyDescent="0.25">
      <c r="A373" s="373"/>
      <c r="B373" s="197" t="s">
        <v>120</v>
      </c>
      <c r="C373" s="203"/>
      <c r="D373" s="245">
        <f>(SUM(D360:D369)+SUM(D371:D372)+SUM(D374:D382))*$B$7</f>
        <v>0</v>
      </c>
      <c r="E373" s="245">
        <f>(SUM(E360:E369)+SUM(E371:E372)+SUM(E374:E382))*$B$7</f>
        <v>0</v>
      </c>
      <c r="F373" s="237">
        <f>$F$54*$N$34</f>
        <v>0</v>
      </c>
      <c r="G373" s="215">
        <f t="shared" si="25"/>
        <v>0</v>
      </c>
      <c r="H373" s="215" t="e">
        <f t="shared" si="24"/>
        <v>#DIV/0!</v>
      </c>
      <c r="I373" s="6"/>
    </row>
    <row r="374" spans="1:9" ht="12.75" customHeight="1" x14ac:dyDescent="0.2">
      <c r="A374" s="381" t="s">
        <v>147</v>
      </c>
      <c r="B374" s="198" t="s">
        <v>114</v>
      </c>
      <c r="C374" s="204"/>
      <c r="D374" s="206"/>
      <c r="E374" s="184"/>
      <c r="F374" s="238">
        <f>$F$55*$N$34</f>
        <v>0</v>
      </c>
      <c r="G374" s="216">
        <f t="shared" si="25"/>
        <v>0</v>
      </c>
      <c r="H374" s="216" t="e">
        <f t="shared" si="24"/>
        <v>#DIV/0!</v>
      </c>
      <c r="I374" s="6"/>
    </row>
    <row r="375" spans="1:9" ht="12.75" customHeight="1" x14ac:dyDescent="0.2">
      <c r="A375" s="382"/>
      <c r="B375" s="199" t="s">
        <v>135</v>
      </c>
      <c r="C375" s="175"/>
      <c r="D375" s="207"/>
      <c r="E375" s="185"/>
      <c r="F375" s="239">
        <f>$F$56*$N$34</f>
        <v>0</v>
      </c>
      <c r="G375" s="181">
        <f t="shared" si="25"/>
        <v>0</v>
      </c>
      <c r="H375" s="181" t="e">
        <f t="shared" si="24"/>
        <v>#DIV/0!</v>
      </c>
      <c r="I375" s="6"/>
    </row>
    <row r="376" spans="1:9" ht="12.75" customHeight="1" x14ac:dyDescent="0.2">
      <c r="A376" s="382"/>
      <c r="B376" s="199" t="s">
        <v>137</v>
      </c>
      <c r="C376" s="175"/>
      <c r="D376" s="207"/>
      <c r="E376" s="185"/>
      <c r="F376" s="239">
        <f>$F$57*$N$34</f>
        <v>0</v>
      </c>
      <c r="G376" s="181">
        <f t="shared" si="25"/>
        <v>0</v>
      </c>
      <c r="H376" s="181" t="e">
        <f t="shared" si="24"/>
        <v>#DIV/0!</v>
      </c>
      <c r="I376" s="6"/>
    </row>
    <row r="377" spans="1:9" ht="12.75" customHeight="1" thickBot="1" x14ac:dyDescent="0.25">
      <c r="A377" s="382"/>
      <c r="B377" s="195" t="s">
        <v>136</v>
      </c>
      <c r="C377" s="174"/>
      <c r="D377" s="208"/>
      <c r="E377" s="186"/>
      <c r="F377" s="236">
        <f>$F$58*$N$34</f>
        <v>0</v>
      </c>
      <c r="G377" s="180">
        <f t="shared" si="25"/>
        <v>0</v>
      </c>
      <c r="H377" s="180" t="e">
        <f t="shared" si="24"/>
        <v>#DIV/0!</v>
      </c>
      <c r="I377" s="6"/>
    </row>
    <row r="378" spans="1:9" ht="12.75" customHeight="1" x14ac:dyDescent="0.2">
      <c r="A378" s="383" t="s">
        <v>122</v>
      </c>
      <c r="B378" s="194" t="s">
        <v>153</v>
      </c>
      <c r="C378" s="177"/>
      <c r="D378" s="209"/>
      <c r="E378" s="190"/>
      <c r="F378" s="234">
        <f>$F$59*$N$34</f>
        <v>0</v>
      </c>
      <c r="G378" s="183">
        <f t="shared" si="25"/>
        <v>0</v>
      </c>
      <c r="H378" s="183" t="e">
        <f t="shared" si="24"/>
        <v>#DIV/0!</v>
      </c>
      <c r="I378" s="6"/>
    </row>
    <row r="379" spans="1:9" ht="31.5" customHeight="1" thickBot="1" x14ac:dyDescent="0.25">
      <c r="A379" s="384"/>
      <c r="B379" s="195" t="s">
        <v>154</v>
      </c>
      <c r="C379" s="202"/>
      <c r="D379" s="210"/>
      <c r="E379" s="191"/>
      <c r="F379" s="235">
        <f>$F$60*$N$34</f>
        <v>0</v>
      </c>
      <c r="G379" s="214">
        <f t="shared" si="25"/>
        <v>0</v>
      </c>
      <c r="H379" s="214" t="e">
        <f t="shared" si="24"/>
        <v>#DIV/0!</v>
      </c>
      <c r="I379" s="6"/>
    </row>
    <row r="380" spans="1:9" ht="12.75" customHeight="1" x14ac:dyDescent="0.2">
      <c r="A380" s="385" t="s">
        <v>123</v>
      </c>
      <c r="B380" s="201" t="s">
        <v>124</v>
      </c>
      <c r="C380" s="173"/>
      <c r="D380" s="212"/>
      <c r="E380" s="191"/>
      <c r="F380" s="241">
        <f>$F$61*$N$34</f>
        <v>0</v>
      </c>
      <c r="G380" s="179">
        <f t="shared" si="25"/>
        <v>0</v>
      </c>
      <c r="H380" s="179" t="e">
        <f t="shared" si="24"/>
        <v>#DIV/0!</v>
      </c>
      <c r="I380" s="6"/>
    </row>
    <row r="381" spans="1:9" ht="12.75" customHeight="1" thickBot="1" x14ac:dyDescent="0.25">
      <c r="A381" s="382"/>
      <c r="B381" s="195" t="s">
        <v>125</v>
      </c>
      <c r="C381" s="202"/>
      <c r="D381" s="210"/>
      <c r="E381" s="191"/>
      <c r="F381" s="235">
        <f>$F$62*$N$34</f>
        <v>0</v>
      </c>
      <c r="G381" s="214">
        <f t="shared" si="25"/>
        <v>0</v>
      </c>
      <c r="H381" s="214" t="e">
        <f t="shared" si="24"/>
        <v>#DIV/0!</v>
      </c>
      <c r="I381" s="6"/>
    </row>
    <row r="382" spans="1:9" ht="12.75" customHeight="1" thickBot="1" x14ac:dyDescent="0.25">
      <c r="A382" s="382"/>
      <c r="B382" s="200" t="s">
        <v>126</v>
      </c>
      <c r="C382" s="176"/>
      <c r="D382" s="211"/>
      <c r="E382" s="190"/>
      <c r="F382" s="240">
        <f>$F$63*$N$34</f>
        <v>0</v>
      </c>
      <c r="G382" s="182">
        <f t="shared" si="25"/>
        <v>0</v>
      </c>
      <c r="H382" s="182" t="e">
        <f t="shared" si="24"/>
        <v>#DIV/0!</v>
      </c>
      <c r="I382" s="6"/>
    </row>
    <row r="383" spans="1:9" ht="12.75" customHeight="1" thickBot="1" x14ac:dyDescent="0.25">
      <c r="A383" s="217"/>
      <c r="B383" s="218" t="s">
        <v>6</v>
      </c>
      <c r="C383" s="219"/>
      <c r="D383" s="220"/>
      <c r="E383" s="221"/>
      <c r="F383" s="242">
        <f>$F$64*$N$34</f>
        <v>0</v>
      </c>
      <c r="G383" s="222">
        <f t="shared" si="25"/>
        <v>0</v>
      </c>
      <c r="H383" s="222" t="e">
        <f t="shared" si="24"/>
        <v>#DIV/0!</v>
      </c>
      <c r="I383" s="6"/>
    </row>
    <row r="384" spans="1:9" ht="12.75" customHeight="1" thickBot="1" x14ac:dyDescent="0.25">
      <c r="A384" s="223"/>
      <c r="B384" s="224" t="s">
        <v>2</v>
      </c>
      <c r="C384" s="225"/>
      <c r="D384" s="226">
        <f>SUM(D360:D383)</f>
        <v>0</v>
      </c>
      <c r="E384" s="227">
        <f>SUM(E360:E383)</f>
        <v>0</v>
      </c>
      <c r="F384" s="228">
        <f>SUM(F360:F383)</f>
        <v>0</v>
      </c>
      <c r="G384" s="229">
        <f>SUM(G360:G383)</f>
        <v>0</v>
      </c>
      <c r="H384" s="229" t="e">
        <f t="shared" si="24"/>
        <v>#DIV/0!</v>
      </c>
      <c r="I384" s="6"/>
    </row>
    <row r="385" spans="1:9" ht="12.75" customHeight="1" thickBot="1" x14ac:dyDescent="0.25">
      <c r="A385" s="161"/>
      <c r="B385" s="162"/>
      <c r="C385" s="163"/>
      <c r="D385" s="18"/>
      <c r="E385" s="18"/>
      <c r="F385" s="18"/>
      <c r="G385" s="18"/>
      <c r="H385" s="172"/>
      <c r="I385" s="6"/>
    </row>
    <row r="386" spans="1:9" ht="12.75" customHeight="1" thickBot="1" x14ac:dyDescent="0.25">
      <c r="B386" s="374" t="str">
        <f>+B35</f>
        <v>Ydelse 12</v>
      </c>
      <c r="C386" s="375"/>
      <c r="D386" s="376" t="s">
        <v>0</v>
      </c>
      <c r="I386" s="6"/>
    </row>
    <row r="387" spans="1:9" ht="12.75" customHeight="1" thickBot="1" x14ac:dyDescent="0.25">
      <c r="B387" s="3" t="s">
        <v>0</v>
      </c>
      <c r="I387" s="6"/>
    </row>
    <row r="388" spans="1:9" ht="48.75" customHeight="1" thickBot="1" x14ac:dyDescent="0.25">
      <c r="A388" s="89" t="s">
        <v>4</v>
      </c>
      <c r="B388" s="92" t="s">
        <v>5</v>
      </c>
      <c r="C388" s="40" t="s">
        <v>149</v>
      </c>
      <c r="D388" s="89" t="str">
        <f>+D359</f>
        <v>Budget 2022</v>
      </c>
      <c r="E388" s="91" t="s">
        <v>148</v>
      </c>
      <c r="F388" s="90" t="s">
        <v>9</v>
      </c>
      <c r="G388" s="90" t="s">
        <v>127</v>
      </c>
      <c r="H388" s="92" t="s">
        <v>10</v>
      </c>
      <c r="I388" s="6"/>
    </row>
    <row r="389" spans="1:9" ht="12.75" customHeight="1" x14ac:dyDescent="0.2">
      <c r="A389" s="368" t="s">
        <v>157</v>
      </c>
      <c r="B389" s="165" t="s">
        <v>158</v>
      </c>
      <c r="C389" s="173"/>
      <c r="D389" s="93"/>
      <c r="E389" s="93"/>
      <c r="F389" s="230">
        <f>$F$41*$N$35</f>
        <v>0</v>
      </c>
      <c r="G389" s="179">
        <f>+D389+E389+F389</f>
        <v>0</v>
      </c>
      <c r="H389" s="179" t="e">
        <f t="shared" ref="H389:H413" si="26">(G389)/($C$35*$D$35)/B$13</f>
        <v>#DIV/0!</v>
      </c>
      <c r="I389" s="6"/>
    </row>
    <row r="390" spans="1:9" ht="12.75" customHeight="1" x14ac:dyDescent="0.2">
      <c r="A390" s="369"/>
      <c r="B390" s="165" t="s">
        <v>129</v>
      </c>
      <c r="C390" s="174"/>
      <c r="D390" s="4"/>
      <c r="E390" s="4"/>
      <c r="F390" s="231">
        <f>$F$42*$N$35</f>
        <v>0</v>
      </c>
      <c r="G390" s="180">
        <f t="shared" ref="G390:G412" si="27">+D390+E390+F390</f>
        <v>0</v>
      </c>
      <c r="H390" s="180" t="e">
        <f t="shared" si="26"/>
        <v>#DIV/0!</v>
      </c>
      <c r="I390" s="6"/>
    </row>
    <row r="391" spans="1:9" ht="12.75" customHeight="1" x14ac:dyDescent="0.2">
      <c r="A391" s="369"/>
      <c r="B391" s="165" t="s">
        <v>130</v>
      </c>
      <c r="C391" s="175"/>
      <c r="D391" s="4"/>
      <c r="E391" s="4"/>
      <c r="F391" s="232">
        <f>$F$43*$N$35</f>
        <v>0</v>
      </c>
      <c r="G391" s="181">
        <f t="shared" si="27"/>
        <v>0</v>
      </c>
      <c r="H391" s="181" t="e">
        <f t="shared" si="26"/>
        <v>#DIV/0!</v>
      </c>
      <c r="I391" s="6"/>
    </row>
    <row r="392" spans="1:9" ht="12.75" customHeight="1" thickBot="1" x14ac:dyDescent="0.25">
      <c r="A392" s="369"/>
      <c r="B392" s="166" t="s">
        <v>131</v>
      </c>
      <c r="C392" s="174"/>
      <c r="D392" s="4"/>
      <c r="E392" s="4"/>
      <c r="F392" s="231">
        <f>$F$44*$N$35</f>
        <v>0</v>
      </c>
      <c r="G392" s="180">
        <f t="shared" si="27"/>
        <v>0</v>
      </c>
      <c r="H392" s="180" t="e">
        <f t="shared" si="26"/>
        <v>#DIV/0!</v>
      </c>
      <c r="I392" s="6"/>
    </row>
    <row r="393" spans="1:9" ht="12.75" customHeight="1" x14ac:dyDescent="0.2">
      <c r="A393" s="368" t="s">
        <v>159</v>
      </c>
      <c r="B393" s="164" t="s">
        <v>132</v>
      </c>
      <c r="C393" s="177"/>
      <c r="D393" s="93"/>
      <c r="E393" s="93"/>
      <c r="F393" s="233">
        <f>$F$45*$N$35</f>
        <v>0</v>
      </c>
      <c r="G393" s="183">
        <f t="shared" si="27"/>
        <v>0</v>
      </c>
      <c r="H393" s="183" t="e">
        <f t="shared" si="26"/>
        <v>#DIV/0!</v>
      </c>
      <c r="I393" s="6"/>
    </row>
    <row r="394" spans="1:9" ht="12.75" customHeight="1" x14ac:dyDescent="0.2">
      <c r="A394" s="370"/>
      <c r="B394" s="165" t="s">
        <v>133</v>
      </c>
      <c r="C394" s="174"/>
      <c r="D394" s="4"/>
      <c r="E394" s="4"/>
      <c r="F394" s="231">
        <f>$F$46*$N$35</f>
        <v>0</v>
      </c>
      <c r="G394" s="180">
        <f t="shared" si="27"/>
        <v>0</v>
      </c>
      <c r="H394" s="180" t="e">
        <f t="shared" si="26"/>
        <v>#DIV/0!</v>
      </c>
      <c r="I394" s="6"/>
    </row>
    <row r="395" spans="1:9" ht="12.75" customHeight="1" x14ac:dyDescent="0.2">
      <c r="A395" s="370"/>
      <c r="B395" s="165" t="s">
        <v>134</v>
      </c>
      <c r="C395" s="174"/>
      <c r="D395" s="4"/>
      <c r="E395" s="4"/>
      <c r="F395" s="231">
        <f>$F$47*$N$35</f>
        <v>0</v>
      </c>
      <c r="G395" s="180">
        <f t="shared" si="27"/>
        <v>0</v>
      </c>
      <c r="H395" s="180" t="e">
        <f t="shared" si="26"/>
        <v>#DIV/0!</v>
      </c>
      <c r="I395" s="6"/>
    </row>
    <row r="396" spans="1:9" ht="12.75" customHeight="1" thickBot="1" x14ac:dyDescent="0.25">
      <c r="A396" s="370"/>
      <c r="B396" s="165" t="s">
        <v>155</v>
      </c>
      <c r="C396" s="174"/>
      <c r="D396" s="4"/>
      <c r="E396" s="4"/>
      <c r="F396" s="231">
        <f>$F$48*$N$35</f>
        <v>0</v>
      </c>
      <c r="G396" s="180">
        <f t="shared" si="27"/>
        <v>0</v>
      </c>
      <c r="H396" s="180" t="e">
        <f t="shared" si="26"/>
        <v>#DIV/0!</v>
      </c>
      <c r="I396" s="6"/>
    </row>
    <row r="397" spans="1:9" ht="12.75" customHeight="1" x14ac:dyDescent="0.2">
      <c r="A397" s="371" t="s">
        <v>160</v>
      </c>
      <c r="B397" s="194" t="s">
        <v>117</v>
      </c>
      <c r="C397" s="177"/>
      <c r="D397" s="93"/>
      <c r="E397" s="93"/>
      <c r="F397" s="234">
        <f>$F$49*$N$35</f>
        <v>0</v>
      </c>
      <c r="G397" s="183">
        <f t="shared" si="27"/>
        <v>0</v>
      </c>
      <c r="H397" s="183" t="e">
        <f t="shared" si="26"/>
        <v>#DIV/0!</v>
      </c>
      <c r="I397" s="6"/>
    </row>
    <row r="398" spans="1:9" ht="12.75" customHeight="1" x14ac:dyDescent="0.2">
      <c r="A398" s="372"/>
      <c r="B398" s="195" t="s">
        <v>152</v>
      </c>
      <c r="C398" s="202"/>
      <c r="D398" s="4"/>
      <c r="E398" s="4"/>
      <c r="F398" s="235">
        <f>$F$50*$N$35</f>
        <v>0</v>
      </c>
      <c r="G398" s="214">
        <f t="shared" si="27"/>
        <v>0</v>
      </c>
      <c r="H398" s="214" t="e">
        <f t="shared" si="26"/>
        <v>#DIV/0!</v>
      </c>
      <c r="I398" s="6"/>
    </row>
    <row r="399" spans="1:9" ht="12.75" customHeight="1" x14ac:dyDescent="0.2">
      <c r="A399" s="372"/>
      <c r="B399" s="196" t="s">
        <v>119</v>
      </c>
      <c r="C399" s="202"/>
      <c r="D399" s="245">
        <f>(SUM(D389:D398)+SUM(D400:D401)+SUM(D403:D411))*$B$8</f>
        <v>0</v>
      </c>
      <c r="E399" s="245">
        <f>(SUM(E389:E398)+SUM(E400:E401)+SUM(E403:E411))*$B$8</f>
        <v>0</v>
      </c>
      <c r="F399" s="235">
        <f>$F$51*$N$35</f>
        <v>0</v>
      </c>
      <c r="G399" s="214">
        <f t="shared" si="27"/>
        <v>0</v>
      </c>
      <c r="H399" s="214" t="e">
        <f t="shared" si="26"/>
        <v>#DIV/0!</v>
      </c>
      <c r="I399" s="6"/>
    </row>
    <row r="400" spans="1:9" ht="12.75" customHeight="1" thickBot="1" x14ac:dyDescent="0.25">
      <c r="A400" s="372"/>
      <c r="B400" s="195" t="s">
        <v>118</v>
      </c>
      <c r="C400" s="174"/>
      <c r="D400" s="100"/>
      <c r="E400" s="100"/>
      <c r="F400" s="236">
        <f>$F$52*$N$35</f>
        <v>0</v>
      </c>
      <c r="G400" s="180">
        <f t="shared" si="27"/>
        <v>0</v>
      </c>
      <c r="H400" s="180" t="e">
        <f t="shared" si="26"/>
        <v>#DIV/0!</v>
      </c>
      <c r="I400" s="6"/>
    </row>
    <row r="401" spans="1:9" ht="12.75" customHeight="1" x14ac:dyDescent="0.2">
      <c r="A401" s="371" t="s">
        <v>110</v>
      </c>
      <c r="B401" s="194" t="s">
        <v>113</v>
      </c>
      <c r="C401" s="177"/>
      <c r="D401" s="99"/>
      <c r="E401" s="99"/>
      <c r="F401" s="234">
        <f>$F$53*$N$35</f>
        <v>0</v>
      </c>
      <c r="G401" s="183">
        <f t="shared" si="27"/>
        <v>0</v>
      </c>
      <c r="H401" s="183" t="e">
        <f t="shared" si="26"/>
        <v>#DIV/0!</v>
      </c>
      <c r="I401" s="6"/>
    </row>
    <row r="402" spans="1:9" ht="18" customHeight="1" thickBot="1" x14ac:dyDescent="0.25">
      <c r="A402" s="373"/>
      <c r="B402" s="197" t="s">
        <v>120</v>
      </c>
      <c r="C402" s="203"/>
      <c r="D402" s="245">
        <f>(SUM(D389:D398)+SUM(D400:D401)+SUM(D403:D411))*$B$7</f>
        <v>0</v>
      </c>
      <c r="E402" s="245">
        <f>(SUM(E389:E398)+SUM(E400:E401)+SUM(E403:E411))*$B$7</f>
        <v>0</v>
      </c>
      <c r="F402" s="237">
        <f>$F$54*$N$35</f>
        <v>0</v>
      </c>
      <c r="G402" s="215">
        <f t="shared" si="27"/>
        <v>0</v>
      </c>
      <c r="H402" s="215" t="e">
        <f t="shared" si="26"/>
        <v>#DIV/0!</v>
      </c>
      <c r="I402" s="6"/>
    </row>
    <row r="403" spans="1:9" ht="12.75" customHeight="1" x14ac:dyDescent="0.2">
      <c r="A403" s="381" t="s">
        <v>121</v>
      </c>
      <c r="B403" s="198" t="s">
        <v>114</v>
      </c>
      <c r="C403" s="204"/>
      <c r="D403" s="206"/>
      <c r="E403" s="184"/>
      <c r="F403" s="238">
        <f>$F$55*$N$35</f>
        <v>0</v>
      </c>
      <c r="G403" s="216">
        <f t="shared" si="27"/>
        <v>0</v>
      </c>
      <c r="H403" s="216" t="e">
        <f t="shared" si="26"/>
        <v>#DIV/0!</v>
      </c>
      <c r="I403" s="6"/>
    </row>
    <row r="404" spans="1:9" ht="12.75" customHeight="1" x14ac:dyDescent="0.2">
      <c r="A404" s="382"/>
      <c r="B404" s="199" t="s">
        <v>135</v>
      </c>
      <c r="C404" s="175"/>
      <c r="D404" s="207"/>
      <c r="E404" s="185"/>
      <c r="F404" s="239">
        <f>$F$56*$N$35</f>
        <v>0</v>
      </c>
      <c r="G404" s="181">
        <f t="shared" si="27"/>
        <v>0</v>
      </c>
      <c r="H404" s="181" t="e">
        <f t="shared" si="26"/>
        <v>#DIV/0!</v>
      </c>
      <c r="I404" s="6"/>
    </row>
    <row r="405" spans="1:9" ht="12.75" customHeight="1" x14ac:dyDescent="0.2">
      <c r="A405" s="382"/>
      <c r="B405" s="199" t="s">
        <v>137</v>
      </c>
      <c r="C405" s="175"/>
      <c r="D405" s="207"/>
      <c r="E405" s="185"/>
      <c r="F405" s="239">
        <f>$F$57*$N$35</f>
        <v>0</v>
      </c>
      <c r="G405" s="181">
        <f t="shared" si="27"/>
        <v>0</v>
      </c>
      <c r="H405" s="181" t="e">
        <f t="shared" si="26"/>
        <v>#DIV/0!</v>
      </c>
      <c r="I405" s="6"/>
    </row>
    <row r="406" spans="1:9" ht="12.75" customHeight="1" thickBot="1" x14ac:dyDescent="0.25">
      <c r="A406" s="382"/>
      <c r="B406" s="195" t="s">
        <v>136</v>
      </c>
      <c r="C406" s="174"/>
      <c r="D406" s="208"/>
      <c r="E406" s="186"/>
      <c r="F406" s="236">
        <f>$F$58*$N$35</f>
        <v>0</v>
      </c>
      <c r="G406" s="180">
        <f t="shared" si="27"/>
        <v>0</v>
      </c>
      <c r="H406" s="180" t="e">
        <f t="shared" si="26"/>
        <v>#DIV/0!</v>
      </c>
      <c r="I406" s="6"/>
    </row>
    <row r="407" spans="1:9" ht="12.75" customHeight="1" x14ac:dyDescent="0.2">
      <c r="A407" s="383" t="s">
        <v>122</v>
      </c>
      <c r="B407" s="194" t="s">
        <v>153</v>
      </c>
      <c r="C407" s="177"/>
      <c r="D407" s="209"/>
      <c r="E407" s="190"/>
      <c r="F407" s="234">
        <f>$F$59*$N$35</f>
        <v>0</v>
      </c>
      <c r="G407" s="183">
        <f t="shared" si="27"/>
        <v>0</v>
      </c>
      <c r="H407" s="183" t="e">
        <f t="shared" si="26"/>
        <v>#DIV/0!</v>
      </c>
      <c r="I407" s="6"/>
    </row>
    <row r="408" spans="1:9" ht="34.5" customHeight="1" thickBot="1" x14ac:dyDescent="0.25">
      <c r="A408" s="384"/>
      <c r="B408" s="195" t="s">
        <v>154</v>
      </c>
      <c r="C408" s="202"/>
      <c r="D408" s="210"/>
      <c r="E408" s="191"/>
      <c r="F408" s="235">
        <f>$F$60*$N$35</f>
        <v>0</v>
      </c>
      <c r="G408" s="214">
        <f t="shared" si="27"/>
        <v>0</v>
      </c>
      <c r="H408" s="214" t="e">
        <f t="shared" si="26"/>
        <v>#DIV/0!</v>
      </c>
      <c r="I408" s="6"/>
    </row>
    <row r="409" spans="1:9" ht="12.75" customHeight="1" x14ac:dyDescent="0.2">
      <c r="A409" s="385" t="s">
        <v>123</v>
      </c>
      <c r="B409" s="201" t="s">
        <v>124</v>
      </c>
      <c r="C409" s="173"/>
      <c r="D409" s="212"/>
      <c r="E409" s="191"/>
      <c r="F409" s="241">
        <f>$F$61*$N$35</f>
        <v>0</v>
      </c>
      <c r="G409" s="179">
        <f t="shared" si="27"/>
        <v>0</v>
      </c>
      <c r="H409" s="179" t="e">
        <f t="shared" si="26"/>
        <v>#DIV/0!</v>
      </c>
      <c r="I409" s="6"/>
    </row>
    <row r="410" spans="1:9" ht="12.75" customHeight="1" thickBot="1" x14ac:dyDescent="0.25">
      <c r="A410" s="382"/>
      <c r="B410" s="195" t="s">
        <v>125</v>
      </c>
      <c r="C410" s="202"/>
      <c r="D410" s="210"/>
      <c r="E410" s="191"/>
      <c r="F410" s="235">
        <f>$F$62*$N$35</f>
        <v>0</v>
      </c>
      <c r="G410" s="214">
        <f t="shared" si="27"/>
        <v>0</v>
      </c>
      <c r="H410" s="214" t="e">
        <f t="shared" si="26"/>
        <v>#DIV/0!</v>
      </c>
      <c r="I410" s="6"/>
    </row>
    <row r="411" spans="1:9" ht="12.75" customHeight="1" thickBot="1" x14ac:dyDescent="0.25">
      <c r="A411" s="382"/>
      <c r="B411" s="200" t="s">
        <v>126</v>
      </c>
      <c r="C411" s="176"/>
      <c r="D411" s="211"/>
      <c r="E411" s="190"/>
      <c r="F411" s="240">
        <f>$F$63*$N$35</f>
        <v>0</v>
      </c>
      <c r="G411" s="182">
        <f t="shared" si="27"/>
        <v>0</v>
      </c>
      <c r="H411" s="182" t="e">
        <f t="shared" si="26"/>
        <v>#DIV/0!</v>
      </c>
      <c r="I411" s="6"/>
    </row>
    <row r="412" spans="1:9" ht="12.75" customHeight="1" thickBot="1" x14ac:dyDescent="0.25">
      <c r="A412" s="217"/>
      <c r="B412" s="218" t="s">
        <v>6</v>
      </c>
      <c r="C412" s="219"/>
      <c r="D412" s="220"/>
      <c r="E412" s="221"/>
      <c r="F412" s="242">
        <f>$F$64*$N$35</f>
        <v>0</v>
      </c>
      <c r="G412" s="222">
        <f t="shared" si="27"/>
        <v>0</v>
      </c>
      <c r="H412" s="222" t="e">
        <f t="shared" si="26"/>
        <v>#DIV/0!</v>
      </c>
      <c r="I412" s="6"/>
    </row>
    <row r="413" spans="1:9" ht="12.75" customHeight="1" thickBot="1" x14ac:dyDescent="0.25">
      <c r="A413" s="223"/>
      <c r="B413" s="224" t="s">
        <v>2</v>
      </c>
      <c r="C413" s="225"/>
      <c r="D413" s="226">
        <f>SUM(D389:D412)</f>
        <v>0</v>
      </c>
      <c r="E413" s="227">
        <f>SUM(E389:E412)</f>
        <v>0</v>
      </c>
      <c r="F413" s="228">
        <f>SUM(F389:F412)</f>
        <v>0</v>
      </c>
      <c r="G413" s="229">
        <f>SUM(G389:G412)</f>
        <v>0</v>
      </c>
      <c r="H413" s="229" t="e">
        <f t="shared" si="26"/>
        <v>#DIV/0!</v>
      </c>
      <c r="I413" s="6"/>
    </row>
    <row r="414" spans="1:9" ht="12.75" customHeight="1" x14ac:dyDescent="0.2">
      <c r="A414" s="161"/>
      <c r="B414" s="162"/>
      <c r="C414" s="163"/>
      <c r="D414" s="18"/>
      <c r="E414" s="18"/>
      <c r="F414" s="18"/>
      <c r="G414" s="18"/>
      <c r="H414" s="172"/>
      <c r="I414" s="6"/>
    </row>
    <row r="415" spans="1:9" ht="12.75" customHeight="1" x14ac:dyDescent="0.2">
      <c r="A415" s="161"/>
      <c r="B415" s="162"/>
      <c r="C415" s="163"/>
      <c r="D415" s="18"/>
      <c r="E415" s="18"/>
      <c r="F415" s="18"/>
      <c r="G415" s="18"/>
      <c r="H415" s="172"/>
      <c r="I415" s="6"/>
    </row>
    <row r="416" spans="1:9" ht="12.75" customHeight="1" x14ac:dyDescent="0.2">
      <c r="A416" s="161"/>
      <c r="B416" s="162"/>
      <c r="C416" s="163"/>
      <c r="D416" s="18"/>
      <c r="E416" s="18"/>
      <c r="F416" s="18"/>
      <c r="G416" s="18"/>
      <c r="H416" s="172"/>
      <c r="I416" s="6"/>
    </row>
    <row r="417" spans="1:10" ht="12.75" customHeight="1" thickBot="1" x14ac:dyDescent="0.25">
      <c r="A417" s="161"/>
      <c r="B417" s="162"/>
      <c r="C417" s="163"/>
      <c r="D417" s="18"/>
      <c r="E417" s="18"/>
      <c r="F417" s="18"/>
      <c r="G417" s="18"/>
      <c r="H417" s="172"/>
    </row>
    <row r="418" spans="1:10" ht="13.5" thickBot="1" x14ac:dyDescent="0.25">
      <c r="B418" s="389" t="s">
        <v>115</v>
      </c>
      <c r="C418" s="390"/>
      <c r="D418" s="391" t="s">
        <v>0</v>
      </c>
    </row>
    <row r="419" spans="1:10" ht="13.5" thickBot="1" x14ac:dyDescent="0.25">
      <c r="B419" s="3" t="s">
        <v>0</v>
      </c>
    </row>
    <row r="420" spans="1:10" ht="24.75" thickBot="1" x14ac:dyDescent="0.25">
      <c r="A420" s="89" t="s">
        <v>4</v>
      </c>
      <c r="B420" s="92" t="s">
        <v>5</v>
      </c>
      <c r="C420" s="40" t="s">
        <v>149</v>
      </c>
      <c r="D420" s="89" t="str">
        <f>+D388</f>
        <v>Budget 2022</v>
      </c>
      <c r="E420" s="91" t="s">
        <v>148</v>
      </c>
      <c r="F420" s="243" t="s">
        <v>9</v>
      </c>
      <c r="G420" s="40" t="s">
        <v>128</v>
      </c>
    </row>
    <row r="421" spans="1:10" ht="15" x14ac:dyDescent="0.3">
      <c r="A421" s="368" t="s">
        <v>157</v>
      </c>
      <c r="B421" s="165" t="s">
        <v>158</v>
      </c>
      <c r="C421" s="174"/>
      <c r="D421" s="180">
        <f>+D70+D99+D128+D157+D186+D215+D244+D273+D302+D331+D360+D389</f>
        <v>0</v>
      </c>
      <c r="E421" s="180">
        <f t="shared" ref="E421:G421" si="28">+E70+E99+E128+E157+E186+E215+E244+E273+E302+E331+E360+E389</f>
        <v>0</v>
      </c>
      <c r="F421" s="180">
        <f t="shared" si="28"/>
        <v>0</v>
      </c>
      <c r="G421" s="180">
        <f t="shared" si="28"/>
        <v>0</v>
      </c>
      <c r="I421" s="247"/>
      <c r="J421" s="248"/>
    </row>
    <row r="422" spans="1:10" ht="15" x14ac:dyDescent="0.3">
      <c r="A422" s="369"/>
      <c r="B422" s="165" t="s">
        <v>129</v>
      </c>
      <c r="C422" s="244"/>
      <c r="D422" s="244">
        <f t="shared" ref="D422:G422" si="29">+D71+D100+D129+D158+D187+D216+D245+D274+D303+D332+D361+D390</f>
        <v>0</v>
      </c>
      <c r="E422" s="244">
        <f t="shared" si="29"/>
        <v>0</v>
      </c>
      <c r="F422" s="244">
        <f t="shared" si="29"/>
        <v>0</v>
      </c>
      <c r="G422" s="180">
        <f t="shared" si="29"/>
        <v>0</v>
      </c>
      <c r="I422" s="249"/>
      <c r="J422" s="248"/>
    </row>
    <row r="423" spans="1:10" ht="15" x14ac:dyDescent="0.3">
      <c r="A423" s="369"/>
      <c r="B423" s="165" t="s">
        <v>130</v>
      </c>
      <c r="C423" s="174"/>
      <c r="D423" s="180">
        <f t="shared" ref="D423:G423" si="30">+D72+D101+D130+D159+D188+D217+D246+D275+D304+D333+D362+D391</f>
        <v>0</v>
      </c>
      <c r="E423" s="180">
        <f t="shared" si="30"/>
        <v>0</v>
      </c>
      <c r="F423" s="180">
        <f t="shared" si="30"/>
        <v>0</v>
      </c>
      <c r="G423" s="180">
        <f t="shared" si="30"/>
        <v>0</v>
      </c>
      <c r="I423" s="247"/>
      <c r="J423" s="248"/>
    </row>
    <row r="424" spans="1:10" ht="13.5" thickBot="1" x14ac:dyDescent="0.25">
      <c r="A424" s="369"/>
      <c r="B424" s="166" t="s">
        <v>146</v>
      </c>
      <c r="C424" s="175"/>
      <c r="D424" s="181">
        <f t="shared" ref="D424:G424" si="31">+D73+D102+D131+D160+D189+D218+D247+D276+D305+D334+D363+D392</f>
        <v>0</v>
      </c>
      <c r="E424" s="181">
        <f t="shared" si="31"/>
        <v>0</v>
      </c>
      <c r="F424" s="181">
        <f t="shared" si="31"/>
        <v>0</v>
      </c>
      <c r="G424" s="181">
        <f t="shared" si="31"/>
        <v>0</v>
      </c>
    </row>
    <row r="425" spans="1:10" x14ac:dyDescent="0.2">
      <c r="A425" s="368" t="s">
        <v>159</v>
      </c>
      <c r="B425" s="164" t="s">
        <v>132</v>
      </c>
      <c r="C425" s="177"/>
      <c r="D425" s="183">
        <f t="shared" ref="D425:G425" si="32">+D74+D103+D132+D161+D190+D219+D248+D277+D306+D335+D364+D393</f>
        <v>0</v>
      </c>
      <c r="E425" s="183">
        <f t="shared" si="32"/>
        <v>0</v>
      </c>
      <c r="F425" s="183">
        <f t="shared" si="32"/>
        <v>0</v>
      </c>
      <c r="G425" s="183">
        <f t="shared" si="32"/>
        <v>0</v>
      </c>
    </row>
    <row r="426" spans="1:10" ht="12.75" customHeight="1" x14ac:dyDescent="0.2">
      <c r="A426" s="370"/>
      <c r="B426" s="165" t="s">
        <v>133</v>
      </c>
      <c r="C426" s="174"/>
      <c r="D426" s="180">
        <f t="shared" ref="D426:G426" si="33">+D75+D104+D133+D162+D191+D220+D249+D278+D307+D336+D365+D394</f>
        <v>0</v>
      </c>
      <c r="E426" s="180">
        <f t="shared" si="33"/>
        <v>0</v>
      </c>
      <c r="F426" s="180">
        <f t="shared" si="33"/>
        <v>0</v>
      </c>
      <c r="G426" s="180">
        <f t="shared" si="33"/>
        <v>0</v>
      </c>
    </row>
    <row r="427" spans="1:10" x14ac:dyDescent="0.2">
      <c r="A427" s="370"/>
      <c r="B427" s="165" t="s">
        <v>134</v>
      </c>
      <c r="C427" s="174"/>
      <c r="D427" s="180">
        <f t="shared" ref="D427:G427" si="34">+D76+D105+D134+D163+D192+D221+D250+D279+D308+D337+D366+D395</f>
        <v>0</v>
      </c>
      <c r="E427" s="180">
        <f t="shared" si="34"/>
        <v>0</v>
      </c>
      <c r="F427" s="180">
        <f t="shared" si="34"/>
        <v>0</v>
      </c>
      <c r="G427" s="180">
        <f t="shared" si="34"/>
        <v>0</v>
      </c>
    </row>
    <row r="428" spans="1:10" ht="13.5" thickBot="1" x14ac:dyDescent="0.25">
      <c r="A428" s="370"/>
      <c r="B428" s="165" t="s">
        <v>155</v>
      </c>
      <c r="C428" s="174"/>
      <c r="D428" s="180">
        <f t="shared" ref="D428:G428" si="35">+D77+D106+D135+D164+D193+D222+D251+D280+D309+D338+D367+D396</f>
        <v>0</v>
      </c>
      <c r="E428" s="180">
        <f t="shared" si="35"/>
        <v>0</v>
      </c>
      <c r="F428" s="180">
        <f t="shared" si="35"/>
        <v>0</v>
      </c>
      <c r="G428" s="180">
        <f t="shared" si="35"/>
        <v>0</v>
      </c>
    </row>
    <row r="429" spans="1:10" x14ac:dyDescent="0.2">
      <c r="A429" s="371" t="s">
        <v>160</v>
      </c>
      <c r="B429" s="194" t="s">
        <v>117</v>
      </c>
      <c r="C429" s="177"/>
      <c r="D429" s="183">
        <f t="shared" ref="D429:G429" si="36">+D78+D107+D136+D165+D194+D223+D252+D281+D310+D339+D368+D397</f>
        <v>0</v>
      </c>
      <c r="E429" s="183">
        <f t="shared" si="36"/>
        <v>0</v>
      </c>
      <c r="F429" s="183">
        <f t="shared" si="36"/>
        <v>0</v>
      </c>
      <c r="G429" s="183">
        <f t="shared" si="36"/>
        <v>0</v>
      </c>
    </row>
    <row r="430" spans="1:10" x14ac:dyDescent="0.2">
      <c r="A430" s="372"/>
      <c r="B430" s="195" t="s">
        <v>152</v>
      </c>
      <c r="C430" s="202"/>
      <c r="D430" s="214">
        <f t="shared" ref="D430:G430" si="37">+D79+D108+D137+D166+D195+D224+D253+D282+D311+D340+D369+D398</f>
        <v>0</v>
      </c>
      <c r="E430" s="214">
        <f t="shared" si="37"/>
        <v>0</v>
      </c>
      <c r="F430" s="214">
        <f t="shared" si="37"/>
        <v>0</v>
      </c>
      <c r="G430" s="214">
        <f t="shared" si="37"/>
        <v>0</v>
      </c>
      <c r="H430" s="256"/>
      <c r="I430" s="256"/>
    </row>
    <row r="431" spans="1:10" ht="12.75" customHeight="1" x14ac:dyDescent="0.2">
      <c r="A431" s="372"/>
      <c r="B431" s="196" t="s">
        <v>119</v>
      </c>
      <c r="C431" s="202"/>
      <c r="D431" s="214">
        <f t="shared" ref="D431:G431" si="38">+D80+D109+D138+D167+D196+D225+D254+D283+D312+D341+D370+D399</f>
        <v>0</v>
      </c>
      <c r="E431" s="214">
        <f t="shared" si="38"/>
        <v>0</v>
      </c>
      <c r="F431" s="214">
        <f t="shared" si="38"/>
        <v>0</v>
      </c>
      <c r="G431" s="214">
        <f t="shared" si="38"/>
        <v>0</v>
      </c>
      <c r="H431" s="256"/>
      <c r="I431" s="256"/>
    </row>
    <row r="432" spans="1:10" ht="12.75" customHeight="1" thickBot="1" x14ac:dyDescent="0.25">
      <c r="A432" s="372"/>
      <c r="B432" s="195" t="s">
        <v>118</v>
      </c>
      <c r="C432" s="202"/>
      <c r="D432" s="214">
        <f t="shared" ref="D432:G432" si="39">+D81+D110+D139+D168+D197+D226+D255+D284+D313+D342+D371+D400</f>
        <v>0</v>
      </c>
      <c r="E432" s="214">
        <f t="shared" si="39"/>
        <v>0</v>
      </c>
      <c r="F432" s="214">
        <f t="shared" si="39"/>
        <v>0</v>
      </c>
      <c r="G432" s="214">
        <f t="shared" si="39"/>
        <v>0</v>
      </c>
      <c r="H432" s="256"/>
      <c r="I432" s="256"/>
    </row>
    <row r="433" spans="1:10" ht="13.5" thickBot="1" x14ac:dyDescent="0.25">
      <c r="A433" s="371" t="s">
        <v>110</v>
      </c>
      <c r="B433" s="194" t="s">
        <v>113</v>
      </c>
      <c r="C433" s="177"/>
      <c r="D433" s="183">
        <f t="shared" ref="D433:G433" si="40">+D82+D111+D140+D169+D198+D227+D256+D285+D314+D343+D372+D401</f>
        <v>0</v>
      </c>
      <c r="E433" s="183">
        <f t="shared" si="40"/>
        <v>0</v>
      </c>
      <c r="F433" s="183">
        <f t="shared" si="40"/>
        <v>0</v>
      </c>
      <c r="G433" s="183">
        <f t="shared" si="40"/>
        <v>0</v>
      </c>
      <c r="H433" s="258"/>
      <c r="I433" s="259"/>
    </row>
    <row r="434" spans="1:10" ht="18.75" customHeight="1" thickBot="1" x14ac:dyDescent="0.25">
      <c r="A434" s="373"/>
      <c r="B434" s="197" t="s">
        <v>120</v>
      </c>
      <c r="C434" s="177"/>
      <c r="D434" s="183">
        <f t="shared" ref="D434:G434" si="41">+D83+D112+D141+D170+D199+D228+D257+D286+D315+D344+D373+D402</f>
        <v>0</v>
      </c>
      <c r="E434" s="183">
        <f t="shared" si="41"/>
        <v>0</v>
      </c>
      <c r="F434" s="183">
        <f t="shared" si="41"/>
        <v>0</v>
      </c>
      <c r="G434" s="183">
        <f t="shared" si="41"/>
        <v>0</v>
      </c>
      <c r="H434" s="258"/>
      <c r="I434" s="259"/>
    </row>
    <row r="435" spans="1:10" ht="12.75" customHeight="1" x14ac:dyDescent="0.2">
      <c r="A435" s="381" t="s">
        <v>144</v>
      </c>
      <c r="B435" s="198" t="s">
        <v>114</v>
      </c>
      <c r="C435" s="204"/>
      <c r="D435" s="216">
        <f t="shared" ref="D435:G435" si="42">+D84+D113+D142+D171+D200+D229+D258+D287+D316+D345+D374+D403</f>
        <v>0</v>
      </c>
      <c r="E435" s="216">
        <f t="shared" si="42"/>
        <v>0</v>
      </c>
      <c r="F435" s="216">
        <f t="shared" si="42"/>
        <v>0</v>
      </c>
      <c r="G435" s="216">
        <f t="shared" si="42"/>
        <v>0</v>
      </c>
      <c r="H435" s="257"/>
      <c r="I435" s="260"/>
    </row>
    <row r="436" spans="1:10" x14ac:dyDescent="0.2">
      <c r="A436" s="382"/>
      <c r="B436" s="199" t="s">
        <v>135</v>
      </c>
      <c r="C436" s="175"/>
      <c r="D436" s="181">
        <f t="shared" ref="D436:G436" si="43">+D85+D114+D143+D172+D201+D230+D259+D288+D317+D346+D375+D404</f>
        <v>0</v>
      </c>
      <c r="E436" s="181">
        <f t="shared" si="43"/>
        <v>0</v>
      </c>
      <c r="F436" s="181">
        <f t="shared" si="43"/>
        <v>0</v>
      </c>
      <c r="G436" s="181">
        <f t="shared" si="43"/>
        <v>0</v>
      </c>
      <c r="I436" s="260"/>
      <c r="J436" s="256"/>
    </row>
    <row r="437" spans="1:10" x14ac:dyDescent="0.2">
      <c r="A437" s="382"/>
      <c r="B437" s="199" t="s">
        <v>137</v>
      </c>
      <c r="C437" s="175"/>
      <c r="D437" s="181">
        <f t="shared" ref="D437:G437" si="44">+D86+D115+D144+D173+D202+D231+D260+D289+D318+D347+D376+D405</f>
        <v>0</v>
      </c>
      <c r="E437" s="181">
        <f t="shared" si="44"/>
        <v>0</v>
      </c>
      <c r="F437" s="181">
        <f t="shared" si="44"/>
        <v>0</v>
      </c>
      <c r="G437" s="181">
        <f t="shared" si="44"/>
        <v>0</v>
      </c>
    </row>
    <row r="438" spans="1:10" ht="24.75" customHeight="1" thickBot="1" x14ac:dyDescent="0.25">
      <c r="A438" s="382"/>
      <c r="B438" s="195" t="s">
        <v>136</v>
      </c>
      <c r="C438" s="174"/>
      <c r="D438" s="180">
        <f t="shared" ref="D438:G438" si="45">+D87+D116+D145+D174+D203+D232+D261+D290+D319+D348+D377+D406</f>
        <v>0</v>
      </c>
      <c r="E438" s="180">
        <f t="shared" si="45"/>
        <v>0</v>
      </c>
      <c r="F438" s="180">
        <f t="shared" si="45"/>
        <v>0</v>
      </c>
      <c r="G438" s="180">
        <f t="shared" si="45"/>
        <v>0</v>
      </c>
    </row>
    <row r="439" spans="1:10" ht="21.75" customHeight="1" x14ac:dyDescent="0.2">
      <c r="A439" s="383" t="s">
        <v>122</v>
      </c>
      <c r="B439" s="194" t="s">
        <v>153</v>
      </c>
      <c r="C439" s="177"/>
      <c r="D439" s="183">
        <f t="shared" ref="D439:G439" si="46">+D88+D117+D146+D175+D204+D233+D262+D291+D320+D349+D378+D407</f>
        <v>0</v>
      </c>
      <c r="E439" s="183">
        <f t="shared" si="46"/>
        <v>0</v>
      </c>
      <c r="F439" s="183">
        <f t="shared" si="46"/>
        <v>0</v>
      </c>
      <c r="G439" s="183">
        <f t="shared" si="46"/>
        <v>0</v>
      </c>
      <c r="H439" s="256">
        <f>+F439+SUM(F421:F424)</f>
        <v>0</v>
      </c>
      <c r="I439" s="258">
        <f>+H439*1.049</f>
        <v>0</v>
      </c>
    </row>
    <row r="440" spans="1:10" ht="29.25" customHeight="1" thickBot="1" x14ac:dyDescent="0.25">
      <c r="A440" s="384"/>
      <c r="B440" s="195" t="s">
        <v>154</v>
      </c>
      <c r="C440" s="202"/>
      <c r="D440" s="214">
        <f t="shared" ref="D440:G440" si="47">+D89+D118+D147+D176+D205+D234+D263+D292+D321+D350+D379+D408</f>
        <v>0</v>
      </c>
      <c r="E440" s="214">
        <f t="shared" si="47"/>
        <v>0</v>
      </c>
      <c r="F440" s="214">
        <f t="shared" si="47"/>
        <v>0</v>
      </c>
      <c r="G440" s="214">
        <f t="shared" si="47"/>
        <v>0</v>
      </c>
    </row>
    <row r="441" spans="1:10" x14ac:dyDescent="0.2">
      <c r="A441" s="385" t="s">
        <v>123</v>
      </c>
      <c r="B441" s="201" t="s">
        <v>124</v>
      </c>
      <c r="C441" s="173"/>
      <c r="D441" s="179">
        <f t="shared" ref="D441:G441" si="48">+D90+D119+D148+D177+D206+D235+D264+D293+D322+D351+D380+D409</f>
        <v>0</v>
      </c>
      <c r="E441" s="179">
        <f t="shared" si="48"/>
        <v>0</v>
      </c>
      <c r="F441" s="179">
        <f t="shared" si="48"/>
        <v>0</v>
      </c>
      <c r="G441" s="179">
        <f t="shared" si="48"/>
        <v>0</v>
      </c>
      <c r="J441" s="250"/>
    </row>
    <row r="442" spans="1:10" ht="12.75" customHeight="1" x14ac:dyDescent="0.2">
      <c r="A442" s="382"/>
      <c r="B442" s="195" t="s">
        <v>125</v>
      </c>
      <c r="C442" s="202"/>
      <c r="D442" s="214">
        <f t="shared" ref="D442:G442" si="49">+D91+D120+D149+D178+D207+D236+D265+D294+D323+D352+D381+D410</f>
        <v>0</v>
      </c>
      <c r="E442" s="214">
        <f t="shared" si="49"/>
        <v>0</v>
      </c>
      <c r="F442" s="214">
        <f t="shared" si="49"/>
        <v>0</v>
      </c>
      <c r="G442" s="214">
        <f t="shared" si="49"/>
        <v>0</v>
      </c>
      <c r="J442" s="250"/>
    </row>
    <row r="443" spans="1:10" ht="13.5" customHeight="1" thickBot="1" x14ac:dyDescent="0.25">
      <c r="A443" s="382"/>
      <c r="B443" s="200" t="s">
        <v>126</v>
      </c>
      <c r="C443" s="176"/>
      <c r="D443" s="182">
        <f t="shared" ref="D443:G443" si="50">+D92+D121+D150+D179+D208+D237+D266+D295+D324+D353+D382+D411</f>
        <v>0</v>
      </c>
      <c r="E443" s="182">
        <f t="shared" si="50"/>
        <v>0</v>
      </c>
      <c r="F443" s="182">
        <f t="shared" si="50"/>
        <v>0</v>
      </c>
      <c r="G443" s="182">
        <f t="shared" si="50"/>
        <v>0</v>
      </c>
      <c r="J443" s="250"/>
    </row>
    <row r="444" spans="1:10" ht="13.5" customHeight="1" thickBot="1" x14ac:dyDescent="0.25">
      <c r="A444" s="169"/>
      <c r="B444" s="205" t="s">
        <v>6</v>
      </c>
      <c r="C444" s="213"/>
      <c r="D444" s="254">
        <f t="shared" ref="D444:G444" si="51">+D93+D122+D151+D180+D209+D238+D267+D296+D325+D354+D383+D412</f>
        <v>0</v>
      </c>
      <c r="E444" s="254">
        <f t="shared" si="51"/>
        <v>0</v>
      </c>
      <c r="F444" s="254">
        <f t="shared" si="51"/>
        <v>0</v>
      </c>
      <c r="G444" s="254">
        <f t="shared" si="51"/>
        <v>0</v>
      </c>
    </row>
    <row r="445" spans="1:10" ht="13.5" thickBot="1" x14ac:dyDescent="0.25">
      <c r="A445" s="88"/>
      <c r="B445" s="94" t="s">
        <v>2</v>
      </c>
      <c r="C445" s="94"/>
      <c r="D445" s="262">
        <f>SUM(D421:D444)</f>
        <v>0</v>
      </c>
      <c r="E445" s="227">
        <f>SUM(E421:E444)</f>
        <v>0</v>
      </c>
      <c r="F445" s="227">
        <f>SUM(F421:F444)</f>
        <v>0</v>
      </c>
      <c r="G445" s="227">
        <f>SUM(G421:G444)</f>
        <v>0</v>
      </c>
    </row>
    <row r="446" spans="1:10" x14ac:dyDescent="0.2">
      <c r="C446" s="159" t="s">
        <v>138</v>
      </c>
      <c r="D446" s="261">
        <f>+D413+D384+D355+D326+D297+D268+D239+D210+D181+D152+D123+D94</f>
        <v>0</v>
      </c>
      <c r="E446" s="261">
        <f>+E413+E384+E355+E326+E297+E268+E239+E210+E181+E152+E123+E94</f>
        <v>0</v>
      </c>
      <c r="F446" s="261">
        <f>+F413+F384+F355+F326+F297+F268+F239+F210+F181+F152+F123+F94</f>
        <v>0</v>
      </c>
      <c r="G446" s="261">
        <f>+G413+G384+G355+G326+G297+G268+G239+G210+G181+G152+G123+G94</f>
        <v>0</v>
      </c>
    </row>
    <row r="447" spans="1:10" x14ac:dyDescent="0.2">
      <c r="D447" s="261"/>
      <c r="E447" s="261"/>
      <c r="F447" s="261"/>
      <c r="G447" s="261">
        <f>+G445-G446</f>
        <v>0</v>
      </c>
    </row>
  </sheetData>
  <mergeCells count="114">
    <mergeCell ref="A378:A379"/>
    <mergeCell ref="A380:A382"/>
    <mergeCell ref="B386:D386"/>
    <mergeCell ref="A393:A396"/>
    <mergeCell ref="A397:A400"/>
    <mergeCell ref="A401:A402"/>
    <mergeCell ref="A403:A406"/>
    <mergeCell ref="A407:A408"/>
    <mergeCell ref="A409:A411"/>
    <mergeCell ref="A314:A315"/>
    <mergeCell ref="A316:A319"/>
    <mergeCell ref="A320:A321"/>
    <mergeCell ref="A322:A324"/>
    <mergeCell ref="B328:D328"/>
    <mergeCell ref="A335:A338"/>
    <mergeCell ref="A339:A342"/>
    <mergeCell ref="A343:A344"/>
    <mergeCell ref="A345:A348"/>
    <mergeCell ref="A281:A284"/>
    <mergeCell ref="A285:A286"/>
    <mergeCell ref="A287:A290"/>
    <mergeCell ref="A291:A292"/>
    <mergeCell ref="A293:A295"/>
    <mergeCell ref="B299:D299"/>
    <mergeCell ref="A302:A305"/>
    <mergeCell ref="A306:A309"/>
    <mergeCell ref="A310:A313"/>
    <mergeCell ref="A248:A251"/>
    <mergeCell ref="A252:A255"/>
    <mergeCell ref="A256:A257"/>
    <mergeCell ref="A258:A261"/>
    <mergeCell ref="A262:A263"/>
    <mergeCell ref="A264:A266"/>
    <mergeCell ref="B270:D270"/>
    <mergeCell ref="A273:A276"/>
    <mergeCell ref="A277:A280"/>
    <mergeCell ref="A177:A179"/>
    <mergeCell ref="B183:D183"/>
    <mergeCell ref="A186:A189"/>
    <mergeCell ref="A190:A193"/>
    <mergeCell ref="A194:A197"/>
    <mergeCell ref="A198:A199"/>
    <mergeCell ref="A200:A203"/>
    <mergeCell ref="A204:A205"/>
    <mergeCell ref="A206:A208"/>
    <mergeCell ref="A429:A432"/>
    <mergeCell ref="A433:A434"/>
    <mergeCell ref="A435:A438"/>
    <mergeCell ref="A439:A440"/>
    <mergeCell ref="A441:A443"/>
    <mergeCell ref="B418:D418"/>
    <mergeCell ref="A421:A424"/>
    <mergeCell ref="A425:A428"/>
    <mergeCell ref="A389:A392"/>
    <mergeCell ref="A349:A350"/>
    <mergeCell ref="A351:A353"/>
    <mergeCell ref="B357:D357"/>
    <mergeCell ref="A360:A363"/>
    <mergeCell ref="A364:A367"/>
    <mergeCell ref="A368:A371"/>
    <mergeCell ref="A372:A373"/>
    <mergeCell ref="A374:A377"/>
    <mergeCell ref="A331:A334"/>
    <mergeCell ref="A244:A247"/>
    <mergeCell ref="B212:D212"/>
    <mergeCell ref="A215:A218"/>
    <mergeCell ref="A219:A222"/>
    <mergeCell ref="A223:A226"/>
    <mergeCell ref="A227:A228"/>
    <mergeCell ref="A229:A232"/>
    <mergeCell ref="A233:A234"/>
    <mergeCell ref="A235:A237"/>
    <mergeCell ref="B241:D241"/>
    <mergeCell ref="A175:A176"/>
    <mergeCell ref="A103:A106"/>
    <mergeCell ref="A107:A110"/>
    <mergeCell ref="A111:A112"/>
    <mergeCell ref="A113:A116"/>
    <mergeCell ref="A117:A118"/>
    <mergeCell ref="A119:A121"/>
    <mergeCell ref="B125:D125"/>
    <mergeCell ref="A128:A131"/>
    <mergeCell ref="A132:A135"/>
    <mergeCell ref="A136:A139"/>
    <mergeCell ref="A140:A141"/>
    <mergeCell ref="A142:A145"/>
    <mergeCell ref="A146:A147"/>
    <mergeCell ref="A148:A150"/>
    <mergeCell ref="B154:D154"/>
    <mergeCell ref="A157:A160"/>
    <mergeCell ref="A161:A164"/>
    <mergeCell ref="A165:A168"/>
    <mergeCell ref="A169:A170"/>
    <mergeCell ref="A171:A174"/>
    <mergeCell ref="B96:D96"/>
    <mergeCell ref="A70:A73"/>
    <mergeCell ref="A74:A77"/>
    <mergeCell ref="A78:A81"/>
    <mergeCell ref="A82:A83"/>
    <mergeCell ref="A84:A87"/>
    <mergeCell ref="A88:A89"/>
    <mergeCell ref="A90:A92"/>
    <mergeCell ref="A99:A102"/>
    <mergeCell ref="A41:A44"/>
    <mergeCell ref="A45:A48"/>
    <mergeCell ref="A49:A52"/>
    <mergeCell ref="A53:A54"/>
    <mergeCell ref="B38:D38"/>
    <mergeCell ref="C19:G19"/>
    <mergeCell ref="B21:M21"/>
    <mergeCell ref="B67:D67"/>
    <mergeCell ref="A55:A58"/>
    <mergeCell ref="A59:A60"/>
    <mergeCell ref="A61:A63"/>
  </mergeCells>
  <phoneticPr fontId="0" type="noConversion"/>
  <pageMargins left="0.25" right="0.25" top="0.75" bottom="0.75" header="0.3" footer="0.3"/>
  <pageSetup paperSize="8" scale="77" fitToHeight="0" orientation="landscape" r:id="rId1"/>
  <headerFooter alignWithMargins="0"/>
  <rowBreaks count="3" manualBreakCount="3">
    <brk id="37" max="15" man="1"/>
    <brk id="66" max="15" man="1"/>
    <brk id="417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44"/>
  <sheetViews>
    <sheetView topLeftCell="A10" workbookViewId="0">
      <selection activeCell="BC5" sqref="BC5"/>
    </sheetView>
  </sheetViews>
  <sheetFormatPr defaultRowHeight="12.75" x14ac:dyDescent="0.2"/>
  <cols>
    <col min="1" max="1" width="26.5703125" customWidth="1"/>
    <col min="4" max="4" width="10.5703125" customWidth="1"/>
    <col min="5" max="5" width="10.140625" bestFit="1" customWidth="1"/>
    <col min="7" max="7" width="10.5703125" customWidth="1"/>
    <col min="8" max="8" width="9.5703125" customWidth="1"/>
    <col min="9" max="9" width="10" bestFit="1" customWidth="1"/>
    <col min="11" max="11" width="12.5703125" customWidth="1"/>
    <col min="12" max="12" width="11" customWidth="1"/>
    <col min="14" max="14" width="16.5703125" customWidth="1"/>
    <col min="16" max="16" width="11" customWidth="1"/>
    <col min="17" max="17" width="10.140625" customWidth="1"/>
    <col min="22" max="22" width="16.5703125" customWidth="1"/>
    <col min="24" max="24" width="11" customWidth="1"/>
    <col min="25" max="25" width="10.140625" customWidth="1"/>
    <col min="30" max="30" width="19.28515625" customWidth="1"/>
    <col min="38" max="38" width="20.85546875" customWidth="1"/>
    <col min="40" max="40" width="10" customWidth="1"/>
    <col min="41" max="41" width="11.28515625" customWidth="1"/>
    <col min="43" max="43" width="10.42578125" customWidth="1"/>
    <col min="44" max="44" width="9.42578125" customWidth="1"/>
    <col min="46" max="46" width="19" customWidth="1"/>
    <col min="54" max="54" width="20.140625" customWidth="1"/>
  </cols>
  <sheetData>
    <row r="1" spans="1:60" ht="16.5" thickBot="1" x14ac:dyDescent="0.3">
      <c r="A1" s="31" t="s">
        <v>36</v>
      </c>
      <c r="B1" s="41"/>
      <c r="C1" s="41"/>
      <c r="D1" s="41"/>
      <c r="E1" s="32"/>
    </row>
    <row r="2" spans="1:60" ht="27" customHeight="1" thickBot="1" x14ac:dyDescent="0.3">
      <c r="A2" s="77" t="s">
        <v>41</v>
      </c>
      <c r="F2" s="159" t="s">
        <v>139</v>
      </c>
      <c r="I2" s="3"/>
      <c r="N2" s="69" t="s">
        <v>27</v>
      </c>
      <c r="O2" s="32">
        <v>1</v>
      </c>
      <c r="R2" s="69" t="s">
        <v>140</v>
      </c>
      <c r="S2" s="392" t="s">
        <v>142</v>
      </c>
      <c r="T2" s="393"/>
      <c r="V2" s="69" t="s">
        <v>27</v>
      </c>
      <c r="W2" s="32">
        <v>2</v>
      </c>
      <c r="Z2" s="69" t="s">
        <v>140</v>
      </c>
      <c r="AA2" s="392" t="s">
        <v>142</v>
      </c>
      <c r="AB2" s="393"/>
      <c r="AD2" s="69" t="s">
        <v>27</v>
      </c>
      <c r="AE2" s="32">
        <v>3</v>
      </c>
      <c r="AH2" s="69" t="s">
        <v>140</v>
      </c>
      <c r="AI2" s="394" t="s">
        <v>143</v>
      </c>
      <c r="AJ2" s="393"/>
      <c r="AL2" s="69" t="s">
        <v>27</v>
      </c>
      <c r="AM2" s="32">
        <v>4</v>
      </c>
      <c r="AP2" s="69" t="s">
        <v>140</v>
      </c>
      <c r="AQ2" s="394" t="s">
        <v>143</v>
      </c>
      <c r="AR2" s="393"/>
      <c r="AT2" s="69" t="s">
        <v>27</v>
      </c>
      <c r="AU2" s="32">
        <v>5</v>
      </c>
      <c r="AX2" s="69" t="s">
        <v>140</v>
      </c>
      <c r="AY2" s="394" t="s">
        <v>143</v>
      </c>
      <c r="AZ2" s="393"/>
      <c r="BB2" s="69" t="s">
        <v>27</v>
      </c>
      <c r="BC2" s="32">
        <v>6</v>
      </c>
      <c r="BF2" s="69" t="s">
        <v>140</v>
      </c>
      <c r="BG2" s="392" t="s">
        <v>141</v>
      </c>
      <c r="BH2" s="393"/>
    </row>
    <row r="3" spans="1:60" ht="13.5" thickBot="1" x14ac:dyDescent="0.25">
      <c r="A3" s="389" t="s">
        <v>45</v>
      </c>
      <c r="B3" s="395"/>
      <c r="C3" s="395"/>
      <c r="D3" s="395"/>
      <c r="E3" s="395"/>
      <c r="F3" s="53"/>
      <c r="G3" s="53"/>
      <c r="H3" s="56"/>
      <c r="I3" s="3"/>
      <c r="J3" s="38" t="s">
        <v>23</v>
      </c>
      <c r="K3" s="41"/>
      <c r="L3" s="39"/>
      <c r="N3" s="63" t="s">
        <v>11</v>
      </c>
      <c r="O3" s="56"/>
      <c r="V3" s="63" t="s">
        <v>29</v>
      </c>
      <c r="W3" s="56"/>
      <c r="AD3" s="63" t="s">
        <v>11</v>
      </c>
      <c r="AE3" s="56"/>
      <c r="AL3" s="63" t="s">
        <v>29</v>
      </c>
      <c r="AM3" s="56"/>
      <c r="AT3" s="63" t="s">
        <v>11</v>
      </c>
      <c r="AU3" s="56"/>
      <c r="BB3" s="63" t="s">
        <v>29</v>
      </c>
      <c r="BC3" s="56"/>
    </row>
    <row r="4" spans="1:60" ht="15.75" customHeight="1" thickBot="1" x14ac:dyDescent="0.25">
      <c r="A4" s="27" t="s">
        <v>63</v>
      </c>
      <c r="B4" s="61" t="s">
        <v>20</v>
      </c>
      <c r="C4" s="61" t="s">
        <v>21</v>
      </c>
      <c r="D4" s="61" t="s">
        <v>24</v>
      </c>
      <c r="E4" s="61" t="s">
        <v>22</v>
      </c>
      <c r="F4" s="61" t="s">
        <v>25</v>
      </c>
      <c r="G4" s="402" t="s">
        <v>42</v>
      </c>
      <c r="H4" s="403"/>
      <c r="I4" s="3"/>
      <c r="J4" s="25" t="s">
        <v>46</v>
      </c>
      <c r="K4" s="54"/>
      <c r="L4" s="24" t="s">
        <v>24</v>
      </c>
      <c r="N4" s="60" t="s">
        <v>38</v>
      </c>
      <c r="O4" s="19">
        <v>0</v>
      </c>
      <c r="V4" s="60" t="s">
        <v>38</v>
      </c>
      <c r="W4" s="19">
        <v>0</v>
      </c>
      <c r="AD4" s="60" t="s">
        <v>38</v>
      </c>
      <c r="AE4" s="19">
        <v>0</v>
      </c>
      <c r="AL4" s="60" t="s">
        <v>28</v>
      </c>
      <c r="AM4" s="19"/>
      <c r="AT4" s="60" t="s">
        <v>38</v>
      </c>
      <c r="AU4" s="19"/>
      <c r="BB4" s="60" t="s">
        <v>28</v>
      </c>
      <c r="BC4" s="19"/>
    </row>
    <row r="5" spans="1:60" ht="13.5" thickBot="1" x14ac:dyDescent="0.25">
      <c r="A5" s="76"/>
      <c r="B5" s="57">
        <v>1</v>
      </c>
      <c r="C5" s="12">
        <f>$A$5/'Beregningsskema tilbud med afd.'!B$11</f>
        <v>0</v>
      </c>
      <c r="D5" s="12">
        <f>+A5*'Beregningsskema tilbud med afd.'!$B$10</f>
        <v>0</v>
      </c>
      <c r="E5" s="12">
        <f>SUM(A5-C5)</f>
        <v>0</v>
      </c>
      <c r="F5" s="58">
        <v>2004</v>
      </c>
      <c r="G5" s="58">
        <f>IF('Beregningsskema tilbud med afd.'!$B$12=Afskrivninger!F5,Afskrivninger!D5,0)</f>
        <v>0</v>
      </c>
      <c r="H5" s="59">
        <f>IF('Beregningsskema tilbud med afd.'!$B$12=Afskrivninger!F5,Afskrivninger!C5,0)</f>
        <v>0</v>
      </c>
      <c r="I5" s="3"/>
      <c r="J5" s="55"/>
      <c r="K5" s="46"/>
      <c r="L5" s="62">
        <f>+J5*'Beregningsskema tilbud med afd.'!B10</f>
        <v>0</v>
      </c>
      <c r="N5" s="25" t="s">
        <v>39</v>
      </c>
      <c r="O5" s="73">
        <v>2010</v>
      </c>
      <c r="V5" s="25" t="s">
        <v>39</v>
      </c>
      <c r="W5" s="73">
        <v>2012</v>
      </c>
      <c r="AD5" s="25" t="s">
        <v>39</v>
      </c>
      <c r="AE5" s="73">
        <v>2019</v>
      </c>
      <c r="AL5" s="25" t="s">
        <v>31</v>
      </c>
      <c r="AM5" s="73"/>
      <c r="AT5" s="25" t="s">
        <v>39</v>
      </c>
      <c r="AU5" s="73"/>
      <c r="BB5" s="25" t="s">
        <v>31</v>
      </c>
      <c r="BC5" s="73"/>
    </row>
    <row r="6" spans="1:60" x14ac:dyDescent="0.2">
      <c r="A6" s="44"/>
      <c r="B6" s="51">
        <f t="shared" ref="B6:B34" si="0">+B5+1</f>
        <v>2</v>
      </c>
      <c r="C6" s="12">
        <f>$A$5/'Beregningsskema tilbud med afd.'!B$11</f>
        <v>0</v>
      </c>
      <c r="D6" s="50">
        <f>+E5*'Beregningsskema tilbud med afd.'!$B$10</f>
        <v>0</v>
      </c>
      <c r="E6" s="50">
        <f t="shared" ref="E6:E34" si="1">SUM(E5-C6)</f>
        <v>0</v>
      </c>
      <c r="F6" s="49">
        <f t="shared" ref="F6:F34" si="2">+F5+1</f>
        <v>2005</v>
      </c>
      <c r="G6" s="49">
        <f>IF('Beregningsskema tilbud med afd.'!$B$12=Afskrivninger!F6,Afskrivninger!D6,0)</f>
        <v>0</v>
      </c>
      <c r="H6" s="52">
        <f>IF('Beregningsskema tilbud med afd.'!$B$12=Afskrivninger!F6,Afskrivninger!C6,0)</f>
        <v>0</v>
      </c>
      <c r="I6" s="3"/>
      <c r="N6" s="25" t="s">
        <v>70</v>
      </c>
      <c r="O6" s="73">
        <v>1</v>
      </c>
      <c r="P6" t="s">
        <v>72</v>
      </c>
      <c r="V6" s="25" t="s">
        <v>70</v>
      </c>
      <c r="W6" s="73">
        <v>10</v>
      </c>
      <c r="X6" t="s">
        <v>72</v>
      </c>
      <c r="AD6" s="25" t="s">
        <v>70</v>
      </c>
      <c r="AE6" s="73">
        <v>3</v>
      </c>
      <c r="AF6" t="s">
        <v>72</v>
      </c>
      <c r="AL6" s="25" t="s">
        <v>70</v>
      </c>
      <c r="AM6" s="73">
        <v>1</v>
      </c>
      <c r="AN6" t="s">
        <v>72</v>
      </c>
      <c r="AT6" s="25" t="s">
        <v>70</v>
      </c>
      <c r="AU6" s="73">
        <v>1</v>
      </c>
      <c r="AV6" t="s">
        <v>72</v>
      </c>
      <c r="BB6" s="25" t="s">
        <v>70</v>
      </c>
      <c r="BC6" s="73">
        <v>1</v>
      </c>
      <c r="BD6" t="s">
        <v>72</v>
      </c>
    </row>
    <row r="7" spans="1:60" ht="13.5" thickBot="1" x14ac:dyDescent="0.25">
      <c r="A7" s="44"/>
      <c r="B7" s="51">
        <f t="shared" si="0"/>
        <v>3</v>
      </c>
      <c r="C7" s="12">
        <f>$A$5/'Beregningsskema tilbud med afd.'!B$11</f>
        <v>0</v>
      </c>
      <c r="D7" s="50">
        <f>+E6*'Beregningsskema tilbud med afd.'!$B$10</f>
        <v>0</v>
      </c>
      <c r="E7" s="50">
        <f t="shared" si="1"/>
        <v>0</v>
      </c>
      <c r="F7" s="49">
        <f t="shared" si="2"/>
        <v>2006</v>
      </c>
      <c r="G7" s="49">
        <f>IF('Beregningsskema tilbud med afd.'!$B$12=Afskrivninger!F7,Afskrivninger!D7,0)</f>
        <v>0</v>
      </c>
      <c r="H7" s="52">
        <f>IF('Beregningsskema tilbud med afd.'!$B$12=Afskrivninger!F7,Afskrivninger!C7,0)</f>
        <v>0</v>
      </c>
      <c r="I7" s="3"/>
      <c r="N7" s="70" t="s">
        <v>40</v>
      </c>
      <c r="O7" s="74">
        <v>30</v>
      </c>
      <c r="V7" s="70" t="s">
        <v>40</v>
      </c>
      <c r="W7" s="74">
        <v>30</v>
      </c>
      <c r="AD7" s="70" t="s">
        <v>40</v>
      </c>
      <c r="AE7" s="74">
        <v>12</v>
      </c>
      <c r="AL7" s="70" t="s">
        <v>69</v>
      </c>
      <c r="AM7" s="74">
        <v>1</v>
      </c>
      <c r="AT7" s="70" t="s">
        <v>40</v>
      </c>
      <c r="AU7" s="74">
        <v>1</v>
      </c>
      <c r="BB7" s="70" t="s">
        <v>30</v>
      </c>
      <c r="BC7" s="74">
        <v>1</v>
      </c>
    </row>
    <row r="8" spans="1:60" ht="12.75" customHeight="1" x14ac:dyDescent="0.2">
      <c r="A8" s="42"/>
      <c r="B8" s="51">
        <f t="shared" si="0"/>
        <v>4</v>
      </c>
      <c r="C8" s="12">
        <f>$A$5/'Beregningsskema tilbud med afd.'!B$11</f>
        <v>0</v>
      </c>
      <c r="D8" s="50">
        <f>+E7*'Beregningsskema tilbud med afd.'!$B$10</f>
        <v>0</v>
      </c>
      <c r="E8" s="50">
        <f t="shared" si="1"/>
        <v>0</v>
      </c>
      <c r="F8" s="49">
        <f t="shared" si="2"/>
        <v>2007</v>
      </c>
      <c r="G8" s="49">
        <f>IF('Beregningsskema tilbud med afd.'!$B$12=Afskrivninger!F8,Afskrivninger!D8,0)</f>
        <v>0</v>
      </c>
      <c r="H8" s="52">
        <f>IF('Beregningsskema tilbud med afd.'!$B$12=Afskrivninger!F8,Afskrivninger!C8,0)</f>
        <v>0</v>
      </c>
      <c r="I8" s="3"/>
      <c r="N8" s="60"/>
      <c r="O8" s="72"/>
      <c r="P8" s="53"/>
      <c r="Q8" s="72"/>
      <c r="R8" s="53"/>
      <c r="S8" s="396" t="s">
        <v>37</v>
      </c>
      <c r="T8" s="397"/>
      <c r="V8" s="60"/>
      <c r="W8" s="72"/>
      <c r="X8" s="53"/>
      <c r="Y8" s="72"/>
      <c r="Z8" s="53"/>
      <c r="AA8" s="396" t="s">
        <v>37</v>
      </c>
      <c r="AB8" s="397"/>
      <c r="AD8" s="60"/>
      <c r="AE8" s="72"/>
      <c r="AF8" s="53"/>
      <c r="AG8" s="72"/>
      <c r="AH8" s="53"/>
      <c r="AI8" s="396" t="s">
        <v>37</v>
      </c>
      <c r="AJ8" s="397"/>
      <c r="AL8" s="60"/>
      <c r="AM8" s="72"/>
      <c r="AN8" s="53"/>
      <c r="AO8" s="72"/>
      <c r="AP8" s="53"/>
      <c r="AQ8" s="396" t="s">
        <v>37</v>
      </c>
      <c r="AR8" s="397"/>
      <c r="AT8" s="60"/>
      <c r="AU8" s="72"/>
      <c r="AV8" s="53"/>
      <c r="AW8" s="72"/>
      <c r="AX8" s="53"/>
      <c r="AY8" s="396" t="s">
        <v>37</v>
      </c>
      <c r="AZ8" s="397"/>
      <c r="BB8" s="60"/>
      <c r="BC8" s="72"/>
      <c r="BD8" s="53"/>
      <c r="BE8" s="72"/>
      <c r="BF8" s="53"/>
      <c r="BG8" s="396" t="s">
        <v>37</v>
      </c>
      <c r="BH8" s="397"/>
    </row>
    <row r="9" spans="1:60" ht="13.5" thickBot="1" x14ac:dyDescent="0.25">
      <c r="A9" s="42"/>
      <c r="B9" s="51">
        <f t="shared" si="0"/>
        <v>5</v>
      </c>
      <c r="C9" s="12">
        <f>$A$5/'Beregningsskema tilbud med afd.'!B$11</f>
        <v>0</v>
      </c>
      <c r="D9" s="50">
        <f>+E8*'Beregningsskema tilbud med afd.'!$B$10</f>
        <v>0</v>
      </c>
      <c r="E9" s="50">
        <f t="shared" si="1"/>
        <v>0</v>
      </c>
      <c r="F9" s="49">
        <f t="shared" si="2"/>
        <v>2008</v>
      </c>
      <c r="G9" s="49">
        <f>IF('Beregningsskema tilbud med afd.'!$B$12=Afskrivninger!F9,Afskrivninger!D9,0)</f>
        <v>0</v>
      </c>
      <c r="H9" s="52">
        <f>IF('Beregningsskema tilbud med afd.'!$B$12=Afskrivninger!F9,Afskrivninger!C9,0)</f>
        <v>0</v>
      </c>
      <c r="I9" s="3"/>
      <c r="N9" s="70" t="s">
        <v>20</v>
      </c>
      <c r="O9" s="37" t="s">
        <v>21</v>
      </c>
      <c r="P9" s="71" t="s">
        <v>24</v>
      </c>
      <c r="Q9" s="37" t="s">
        <v>22</v>
      </c>
      <c r="R9" s="71" t="s">
        <v>26</v>
      </c>
      <c r="S9" s="398"/>
      <c r="T9" s="399"/>
      <c r="V9" s="70" t="s">
        <v>32</v>
      </c>
      <c r="W9" s="37" t="s">
        <v>33</v>
      </c>
      <c r="X9" s="71" t="s">
        <v>24</v>
      </c>
      <c r="Y9" s="37" t="s">
        <v>22</v>
      </c>
      <c r="Z9" s="71" t="s">
        <v>25</v>
      </c>
      <c r="AA9" s="398"/>
      <c r="AB9" s="399"/>
      <c r="AD9" s="70" t="s">
        <v>20</v>
      </c>
      <c r="AE9" s="37" t="s">
        <v>21</v>
      </c>
      <c r="AF9" s="71" t="s">
        <v>24</v>
      </c>
      <c r="AG9" s="37" t="s">
        <v>22</v>
      </c>
      <c r="AH9" s="71" t="s">
        <v>26</v>
      </c>
      <c r="AI9" s="398"/>
      <c r="AJ9" s="399"/>
      <c r="AL9" s="70" t="s">
        <v>32</v>
      </c>
      <c r="AM9" s="37" t="s">
        <v>33</v>
      </c>
      <c r="AN9" s="71" t="s">
        <v>24</v>
      </c>
      <c r="AO9" s="37" t="s">
        <v>22</v>
      </c>
      <c r="AP9" s="71" t="s">
        <v>25</v>
      </c>
      <c r="AQ9" s="398"/>
      <c r="AR9" s="399"/>
      <c r="AT9" s="70" t="s">
        <v>20</v>
      </c>
      <c r="AU9" s="37" t="s">
        <v>21</v>
      </c>
      <c r="AV9" s="71" t="s">
        <v>24</v>
      </c>
      <c r="AW9" s="37" t="s">
        <v>22</v>
      </c>
      <c r="AX9" s="71" t="s">
        <v>26</v>
      </c>
      <c r="AY9" s="398"/>
      <c r="AZ9" s="399"/>
      <c r="BB9" s="70" t="s">
        <v>32</v>
      </c>
      <c r="BC9" s="37" t="s">
        <v>33</v>
      </c>
      <c r="BD9" s="71" t="s">
        <v>24</v>
      </c>
      <c r="BE9" s="37" t="s">
        <v>22</v>
      </c>
      <c r="BF9" s="71" t="s">
        <v>25</v>
      </c>
      <c r="BG9" s="398"/>
      <c r="BH9" s="399"/>
    </row>
    <row r="10" spans="1:60" ht="13.5" thickBot="1" x14ac:dyDescent="0.25">
      <c r="A10" s="42"/>
      <c r="B10" s="51">
        <f t="shared" si="0"/>
        <v>6</v>
      </c>
      <c r="C10" s="12">
        <f>$A$5/'Beregningsskema tilbud med afd.'!B$11</f>
        <v>0</v>
      </c>
      <c r="D10" s="50">
        <f>+E9*'Beregningsskema tilbud med afd.'!$B$10</f>
        <v>0</v>
      </c>
      <c r="E10" s="50">
        <f t="shared" si="1"/>
        <v>0</v>
      </c>
      <c r="F10" s="49">
        <f t="shared" si="2"/>
        <v>2009</v>
      </c>
      <c r="G10" s="49">
        <f>IF('Beregningsskema tilbud med afd.'!$B$12=Afskrivninger!F10,Afskrivninger!D10,0)</f>
        <v>0</v>
      </c>
      <c r="H10" s="52">
        <f>IF('Beregningsskema tilbud med afd.'!$B$12=Afskrivninger!F10,Afskrivninger!C10,0)</f>
        <v>0</v>
      </c>
      <c r="I10" s="3"/>
      <c r="N10" s="27"/>
      <c r="O10" s="41"/>
      <c r="P10" s="41"/>
      <c r="Q10" s="41"/>
      <c r="R10" s="41"/>
      <c r="S10" s="119" t="s">
        <v>71</v>
      </c>
      <c r="T10" s="120" t="s">
        <v>33</v>
      </c>
      <c r="V10" s="27"/>
      <c r="W10" s="41"/>
      <c r="X10" s="41"/>
      <c r="Y10" s="41"/>
      <c r="Z10" s="41"/>
      <c r="AA10" s="119" t="s">
        <v>71</v>
      </c>
      <c r="AB10" s="120" t="s">
        <v>33</v>
      </c>
      <c r="AD10" s="27"/>
      <c r="AE10" s="41"/>
      <c r="AF10" s="41"/>
      <c r="AG10" s="41"/>
      <c r="AH10" s="41"/>
      <c r="AI10" s="119" t="s">
        <v>71</v>
      </c>
      <c r="AJ10" s="120" t="s">
        <v>33</v>
      </c>
      <c r="AL10" s="27"/>
      <c r="AM10" s="41"/>
      <c r="AN10" s="41"/>
      <c r="AO10" s="41"/>
      <c r="AP10" s="41"/>
      <c r="AQ10" s="119" t="s">
        <v>71</v>
      </c>
      <c r="AR10" s="120" t="s">
        <v>33</v>
      </c>
      <c r="AT10" s="27"/>
      <c r="AU10" s="41"/>
      <c r="AV10" s="41"/>
      <c r="AW10" s="41"/>
      <c r="AX10" s="41"/>
      <c r="AY10" s="119" t="s">
        <v>71</v>
      </c>
      <c r="AZ10" s="120" t="s">
        <v>33</v>
      </c>
      <c r="BB10" s="27"/>
      <c r="BC10" s="41"/>
      <c r="BD10" s="41"/>
      <c r="BE10" s="41"/>
      <c r="BF10" s="41"/>
      <c r="BG10" s="119" t="s">
        <v>71</v>
      </c>
      <c r="BH10" s="120" t="s">
        <v>33</v>
      </c>
    </row>
    <row r="11" spans="1:60" x14ac:dyDescent="0.2">
      <c r="A11" s="42"/>
      <c r="B11" s="51">
        <f t="shared" si="0"/>
        <v>7</v>
      </c>
      <c r="C11" s="12">
        <f>$A$5/'Beregningsskema tilbud med afd.'!B$11</f>
        <v>0</v>
      </c>
      <c r="D11" s="50">
        <f>+E10*'Beregningsskema tilbud med afd.'!$B$10</f>
        <v>0</v>
      </c>
      <c r="E11" s="50">
        <f t="shared" si="1"/>
        <v>0</v>
      </c>
      <c r="F11" s="49">
        <f t="shared" si="2"/>
        <v>2010</v>
      </c>
      <c r="G11" s="49">
        <f>IF('Beregningsskema tilbud med afd.'!$B$12=Afskrivninger!F11,Afskrivninger!D11,0)</f>
        <v>0</v>
      </c>
      <c r="H11" s="52">
        <f>IF('Beregningsskema tilbud med afd.'!$B$12=Afskrivninger!F11,Afskrivninger!C11,0)</f>
        <v>0</v>
      </c>
      <c r="I11" s="3"/>
      <c r="N11" s="42">
        <v>1</v>
      </c>
      <c r="O11" s="43">
        <f>O4/O7*(13-O6)/12</f>
        <v>0</v>
      </c>
      <c r="P11" s="43">
        <f>ROUND(+O4*'Beregningsskema tilbud med afd.'!$B$10,0)*(13-O6)/12</f>
        <v>0</v>
      </c>
      <c r="Q11" s="43">
        <f>ROUND(+O4-O11,3)</f>
        <v>0</v>
      </c>
      <c r="R11" s="3">
        <f>+O5</f>
        <v>2010</v>
      </c>
      <c r="S11" s="44">
        <f>IF('Beregningsskema tilbud med afd.'!$B$12=Afskrivninger!R11,Afskrivninger!P11,0)*IF($O$5='Beregningsskema tilbud med afd.'!$B$12,(13-Afskrivninger!$O$6)/12,1)*IF(($O$5-$O$7)='Beregningsskema tilbud med afd.'!$B$12,(Afskrivninger!$O$6+13)/12,1)</f>
        <v>0</v>
      </c>
      <c r="T11" s="102">
        <f>IF('Beregningsskema tilbud med afd.'!$B$12=Afskrivninger!R11,Afskrivninger!O11,0)</f>
        <v>0</v>
      </c>
      <c r="V11" s="42">
        <v>1</v>
      </c>
      <c r="W11" s="43">
        <f>W4/W7*(13-W6)/12</f>
        <v>0</v>
      </c>
      <c r="X11" s="43">
        <f>ROUND(+W4*'Beregningsskema tilbud med afd.'!$B$10,0)*(13-W6)/12</f>
        <v>0</v>
      </c>
      <c r="Y11" s="43">
        <f>ROUND(+W4-W11,3)</f>
        <v>0</v>
      </c>
      <c r="Z11" s="3">
        <f>+W5</f>
        <v>2012</v>
      </c>
      <c r="AA11" s="44">
        <f>IF('Beregningsskema tilbud med afd.'!$B$12=Afskrivninger!Z11,Afskrivninger!X11,0)*IF($W$5='Beregningsskema tilbud med afd.'!$B$12,(13-Afskrivninger!$W$6)/12,1)*IF(($W$5-$W$7)='Beregningsskema tilbud med afd.'!$B$12,(Afskrivninger!$W$6+13)/12,1)</f>
        <v>0</v>
      </c>
      <c r="AB11" s="102">
        <f>IF('Beregningsskema tilbud med afd.'!$B$12=Afskrivninger!Z11,Afskrivninger!W11,0)</f>
        <v>0</v>
      </c>
      <c r="AD11" s="42">
        <v>1</v>
      </c>
      <c r="AE11" s="43">
        <f>AE4/AE7*(13-AE6)/12</f>
        <v>0</v>
      </c>
      <c r="AF11" s="43">
        <f>ROUND(+AE4*'Beregningsskema tilbud med afd.'!$B$10,0)*(13-AE6)/12</f>
        <v>0</v>
      </c>
      <c r="AG11" s="43">
        <f>ROUND(+AE4-AE11,3)</f>
        <v>0</v>
      </c>
      <c r="AH11" s="3">
        <f>+AE5</f>
        <v>2019</v>
      </c>
      <c r="AI11" s="44">
        <f>IF('Beregningsskema tilbud med afd.'!$B$12=Afskrivninger!AH11,Afskrivninger!AF11,0)*IF($AE$5='Beregningsskema tilbud med afd.'!$B$12,(13-Afskrivninger!$AE$6)/12,1)*IF(($AE$5-$AE$7)='Beregningsskema tilbud med afd.'!$B$12,(Afskrivninger!$AE$6+13)/12,1)</f>
        <v>0</v>
      </c>
      <c r="AJ11" s="102">
        <f>IF('Beregningsskema tilbud med afd.'!$B$12=Afskrivninger!AH11,Afskrivninger!AE11,0)</f>
        <v>0</v>
      </c>
      <c r="AL11" s="42">
        <v>1</v>
      </c>
      <c r="AM11" s="43">
        <f>AM4/AM7*(13-AM6)/12</f>
        <v>0</v>
      </c>
      <c r="AN11" s="43">
        <f>ROUND(+AM4*'Beregningsskema tilbud med afd.'!$B$10,0)*(13-AM6)/12</f>
        <v>0</v>
      </c>
      <c r="AO11" s="43">
        <f>ROUND(+AM4-AM11,3)</f>
        <v>0</v>
      </c>
      <c r="AP11" s="3">
        <f>+AM5</f>
        <v>0</v>
      </c>
      <c r="AQ11" s="44">
        <f>IF('Beregningsskema tilbud med afd.'!$B$12=Afskrivninger!AP11,Afskrivninger!AN11,0)*IF($AM$5='Beregningsskema tilbud med afd.'!$B$12,(13-Afskrivninger!$AM$6)/12,1)*IF(($AM$5-$AM$7)='Beregningsskema tilbud med afd.'!$B$12,(Afskrivninger!$AM$6+13)/12,1)</f>
        <v>0</v>
      </c>
      <c r="AR11" s="102">
        <f>IF('Beregningsskema tilbud med afd.'!$B$12=Afskrivninger!AP11,Afskrivninger!AM11,0)</f>
        <v>0</v>
      </c>
      <c r="AT11" s="42">
        <v>1</v>
      </c>
      <c r="AU11" s="43">
        <f>AU4/AU7*(13-AU6)/12</f>
        <v>0</v>
      </c>
      <c r="AV11" s="43">
        <f>ROUND(+AU4*'Beregningsskema tilbud med afd.'!$B$10,0)*(13-AU6)/12</f>
        <v>0</v>
      </c>
      <c r="AW11" s="43">
        <f>ROUND(+AU4-AU11,3)</f>
        <v>0</v>
      </c>
      <c r="AX11" s="3">
        <f>+AU5</f>
        <v>0</v>
      </c>
      <c r="AY11" s="44">
        <f>IF('Beregningsskema tilbud med afd.'!$B$12=Afskrivninger!AX11,Afskrivninger!AV11,0)*IF($AU$5='Beregningsskema tilbud med afd.'!$B$12,(13-Afskrivninger!$AU$6)/12,1)*IF(($AU$5-$AU$7)='Beregningsskema tilbud med afd.'!$B$12,(Afskrivninger!$AU$6+13)/12,1)</f>
        <v>0</v>
      </c>
      <c r="AZ11" s="102">
        <f>IF('Beregningsskema tilbud med afd.'!$B$12=Afskrivninger!AX11,Afskrivninger!AU11,0)</f>
        <v>0</v>
      </c>
      <c r="BB11" s="42">
        <v>1</v>
      </c>
      <c r="BC11" s="43">
        <f>BC4/BC7*(13-BC6)/12</f>
        <v>0</v>
      </c>
      <c r="BD11" s="43">
        <f>ROUND(+BC4*'Beregningsskema tilbud med afd.'!$B$10,0)*(13-BC6)/12</f>
        <v>0</v>
      </c>
      <c r="BE11" s="43">
        <f>ROUND(+BC4-BC11,3)</f>
        <v>0</v>
      </c>
      <c r="BF11" s="3">
        <f>+BC5</f>
        <v>0</v>
      </c>
      <c r="BG11" s="44">
        <f>IF('Beregningsskema tilbud med afd.'!$B$12=Afskrivninger!BF11,Afskrivninger!BD11,0)*IF($BC$5='Beregningsskema tilbud med afd.'!$B$12,(13-Afskrivninger!$BC$6)/12,1)*IF(($BC$5-$BC$7)='Beregningsskema tilbud med afd.'!$B$12,(Afskrivninger!$BC$6+13)/12,1)</f>
        <v>0</v>
      </c>
      <c r="BH11" s="102">
        <f>IF('Beregningsskema tilbud med afd.'!$B$12=Afskrivninger!BF11,Afskrivninger!BC11,0)</f>
        <v>0</v>
      </c>
    </row>
    <row r="12" spans="1:60" x14ac:dyDescent="0.2">
      <c r="A12" s="42"/>
      <c r="B12" s="51">
        <f t="shared" si="0"/>
        <v>8</v>
      </c>
      <c r="C12" s="12">
        <f>$A$5/'Beregningsskema tilbud med afd.'!B$11</f>
        <v>0</v>
      </c>
      <c r="D12" s="50">
        <f>+E11*'Beregningsskema tilbud med afd.'!$B$10</f>
        <v>0</v>
      </c>
      <c r="E12" s="50">
        <f t="shared" si="1"/>
        <v>0</v>
      </c>
      <c r="F12" s="49">
        <f t="shared" si="2"/>
        <v>2011</v>
      </c>
      <c r="G12" s="49">
        <f>IF('Beregningsskema tilbud med afd.'!$B$12=Afskrivninger!F12,Afskrivninger!D12,0)</f>
        <v>0</v>
      </c>
      <c r="H12" s="52">
        <f>IF('Beregningsskema tilbud med afd.'!$B$12=Afskrivninger!F12,Afskrivninger!C12,0)</f>
        <v>0</v>
      </c>
      <c r="I12" s="3"/>
      <c r="N12" s="42">
        <v>2</v>
      </c>
      <c r="O12" s="43">
        <f>IF(Q11&gt;($O$4/$O$7),$O$4/$O$7,Q11)</f>
        <v>0</v>
      </c>
      <c r="P12" s="43">
        <f>ROUND(IF(Q11&gt;0,(+Q11*'Beregningsskema tilbud med afd.'!$B$10),0),0)</f>
        <v>0</v>
      </c>
      <c r="Q12" s="43">
        <f t="shared" ref="Q12:Q18" si="3">ROUND(IF(SUM(Q11-O12)&lt;0,0,(Q11-O12)),3)</f>
        <v>0</v>
      </c>
      <c r="R12" s="3">
        <f>+R11+1</f>
        <v>2011</v>
      </c>
      <c r="S12" s="44">
        <f>IF('Beregningsskema tilbud med afd.'!$B$12=Afskrivninger!R12,Afskrivninger!P12,0)*IF($O$5='Beregningsskema tilbud med afd.'!$B$12,(13-Afskrivninger!$O$6)/12,1)*IF(($O$5-$O$7)='Beregningsskema tilbud med afd.'!$B$12,(Afskrivninger!$O$6+13)/12,1)</f>
        <v>0</v>
      </c>
      <c r="T12" s="102">
        <f>IF('Beregningsskema tilbud med afd.'!$B$12=Afskrivninger!R12,Afskrivninger!O12,0)</f>
        <v>0</v>
      </c>
      <c r="V12" s="42">
        <f>+V11+1</f>
        <v>2</v>
      </c>
      <c r="W12" s="43">
        <f>IF(Y11&gt;($W$4/$W$7),$W$4/$W$7,Y11)</f>
        <v>0</v>
      </c>
      <c r="X12" s="43">
        <f>ROUND(IF(Y11&gt;0,(+Y11*'Beregningsskema tilbud med afd.'!$B$10),0),0)</f>
        <v>0</v>
      </c>
      <c r="Y12" s="43">
        <f t="shared" ref="Y12:Y18" si="4">ROUND(IF(SUM(Y11-W12)&lt;0,0,(Y11-W12)),3)</f>
        <v>0</v>
      </c>
      <c r="Z12" s="3">
        <f>+Z11+1</f>
        <v>2013</v>
      </c>
      <c r="AA12" s="44">
        <f>IF('Beregningsskema tilbud med afd.'!$B$12=Afskrivninger!Z12,Afskrivninger!X12,0)*IF($W$5='Beregningsskema tilbud med afd.'!$B$12,(13-Afskrivninger!$W$6)/12,1)*IF(($W$5-$W$7)='Beregningsskema tilbud med afd.'!$B$12,(Afskrivninger!$W$6+13)/12,1)</f>
        <v>0</v>
      </c>
      <c r="AB12" s="102">
        <f>IF('Beregningsskema tilbud med afd.'!$B$12=Afskrivninger!Z12,Afskrivninger!W12,0)</f>
        <v>0</v>
      </c>
      <c r="AD12" s="42">
        <v>2</v>
      </c>
      <c r="AE12" s="43">
        <f>IF(AG11&gt;($AE$4/$AE$7),$AE$4/$AE$7,AG11)</f>
        <v>0</v>
      </c>
      <c r="AF12" s="43">
        <f>ROUND(IF(AG11&gt;0,(+AG11*'Beregningsskema tilbud med afd.'!$B$10),0),0)</f>
        <v>0</v>
      </c>
      <c r="AG12" s="43">
        <f t="shared" ref="AG12:AG18" si="5">ROUND(IF(SUM(AG11-AE12)&lt;0,0,(AG11-AE12)),3)</f>
        <v>0</v>
      </c>
      <c r="AH12" s="3">
        <f>+AH11+1</f>
        <v>2020</v>
      </c>
      <c r="AI12" s="44">
        <f>IF('Beregningsskema tilbud med afd.'!$B$12=Afskrivninger!AH12,Afskrivninger!AF12,0)*IF($AE$5='Beregningsskema tilbud med afd.'!$B$12,(13-Afskrivninger!$AE$6)/12,1)*IF(($AE$5-$AE$7)='Beregningsskema tilbud med afd.'!$B$12,(Afskrivninger!$AE$6+13)/12,1)</f>
        <v>0</v>
      </c>
      <c r="AJ12" s="102">
        <f>IF('Beregningsskema tilbud med afd.'!$B$12=Afskrivninger!AH12,Afskrivninger!AE12,0)</f>
        <v>0</v>
      </c>
      <c r="AL12" s="42">
        <f>+AL11+1</f>
        <v>2</v>
      </c>
      <c r="AM12" s="43">
        <f>IF(AO11&gt;($AM$4/$AM$7),$AM$4/$AM$7,AO11)</f>
        <v>0</v>
      </c>
      <c r="AN12" s="43">
        <f>ROUND(IF(AO11&gt;0,(+AO11*'Beregningsskema tilbud med afd.'!$B$10),0),0)</f>
        <v>0</v>
      </c>
      <c r="AO12" s="43">
        <f t="shared" ref="AO12:AO18" si="6">ROUND(IF(SUM(AO11-AM12)&lt;0,0,(AO11-AM12)),3)</f>
        <v>0</v>
      </c>
      <c r="AP12" s="3">
        <f>+AP11+1</f>
        <v>1</v>
      </c>
      <c r="AQ12" s="44">
        <f>IF('Beregningsskema tilbud med afd.'!$B$12=Afskrivninger!AP12,Afskrivninger!AN12,0)*IF($AM$5='Beregningsskema tilbud med afd.'!$B$12,(13-Afskrivninger!$AM$6)/12,1)*IF(($AM$5-$AM$7)='Beregningsskema tilbud med afd.'!$B$12,(Afskrivninger!$AM$6+13)/12,1)</f>
        <v>0</v>
      </c>
      <c r="AR12" s="102">
        <f>IF('Beregningsskema tilbud med afd.'!$B$12=Afskrivninger!AP12,Afskrivninger!AM12,0)</f>
        <v>0</v>
      </c>
      <c r="AT12" s="42">
        <v>2</v>
      </c>
      <c r="AU12" s="43">
        <f>IF(AW11&gt;($AU$4/$AU$7),$AU$4/AU$7,AW11)</f>
        <v>0</v>
      </c>
      <c r="AV12" s="43">
        <f>ROUND(IF(AW11&gt;0,(+AW11*'Beregningsskema tilbud med afd.'!$B$10),0),0)</f>
        <v>0</v>
      </c>
      <c r="AW12" s="43">
        <f t="shared" ref="AW12:AW18" si="7">ROUND(IF(SUM(AW11-AU12)&lt;0,0,(AW11-AU12)),3)</f>
        <v>0</v>
      </c>
      <c r="AX12" s="3">
        <f>+AX11+1</f>
        <v>1</v>
      </c>
      <c r="AY12" s="44">
        <f>IF('Beregningsskema tilbud med afd.'!$B$12=Afskrivninger!AX12,Afskrivninger!AV12,0)*IF($AU$5='Beregningsskema tilbud med afd.'!$B$12,(13-Afskrivninger!$AU$6)/12,1)*IF(($AU$5-$AU$7)='Beregningsskema tilbud med afd.'!$B$12,(Afskrivninger!$AU$6+13)/12,1)</f>
        <v>0</v>
      </c>
      <c r="AZ12" s="102">
        <f>IF('Beregningsskema tilbud med afd.'!$B$12=Afskrivninger!AX12,Afskrivninger!AU12,0)</f>
        <v>0</v>
      </c>
      <c r="BB12" s="42">
        <f>+BB11+1</f>
        <v>2</v>
      </c>
      <c r="BC12" s="43">
        <f>IF(BE11&gt;($BC$4/$BC$7),$BC$4/$BC$7,BE11)</f>
        <v>0</v>
      </c>
      <c r="BD12" s="43">
        <f>ROUND(IF(BE11&gt;0,(+BE11*'Beregningsskema tilbud med afd.'!$B$10),0),0)</f>
        <v>0</v>
      </c>
      <c r="BE12" s="43">
        <f t="shared" ref="BE12:BE18" si="8">ROUND(IF(SUM(BE11-BC12)&lt;0,0,(BE11-BC12)),3)</f>
        <v>0</v>
      </c>
      <c r="BF12" s="3">
        <f>+BF11+1</f>
        <v>1</v>
      </c>
      <c r="BG12" s="44">
        <f>IF('Beregningsskema tilbud med afd.'!$B$12=Afskrivninger!BF12,Afskrivninger!BD12,0)*IF($BC$5='Beregningsskema tilbud med afd.'!$B$12,(13-Afskrivninger!$BC$6)/12,1)*IF(($BC$5-$BC$7)='Beregningsskema tilbud med afd.'!$B$12,(Afskrivninger!$BC$6+13)/12,1)</f>
        <v>0</v>
      </c>
      <c r="BH12" s="102">
        <f>IF('Beregningsskema tilbud med afd.'!$B$12=Afskrivninger!BF12,Afskrivninger!BC12,0)</f>
        <v>0</v>
      </c>
    </row>
    <row r="13" spans="1:60" x14ac:dyDescent="0.2">
      <c r="A13" s="42"/>
      <c r="B13" s="51">
        <f t="shared" si="0"/>
        <v>9</v>
      </c>
      <c r="C13" s="12">
        <f>$A$5/'Beregningsskema tilbud med afd.'!B$11</f>
        <v>0</v>
      </c>
      <c r="D13" s="50">
        <f>+E12*'Beregningsskema tilbud med afd.'!$B$10</f>
        <v>0</v>
      </c>
      <c r="E13" s="50">
        <f t="shared" si="1"/>
        <v>0</v>
      </c>
      <c r="F13" s="49">
        <f t="shared" si="2"/>
        <v>2012</v>
      </c>
      <c r="G13" s="49">
        <f>IF('Beregningsskema tilbud med afd.'!$B$12=Afskrivninger!F13,Afskrivninger!D13,0)</f>
        <v>0</v>
      </c>
      <c r="H13" s="52">
        <f>IF('Beregningsskema tilbud med afd.'!$B$12=Afskrivninger!F13,Afskrivninger!C13,0)</f>
        <v>0</v>
      </c>
      <c r="I13" s="3"/>
      <c r="N13" s="42">
        <v>3</v>
      </c>
      <c r="O13" s="43">
        <f t="shared" ref="O13:O43" si="9">IF(Q12&gt;($O$4/$O$7),$O$4/$O$7,Q12)</f>
        <v>0</v>
      </c>
      <c r="P13" s="43">
        <f>ROUND(IF(Q12&gt;0,(+Q12*'Beregningsskema tilbud med afd.'!$B$10),0),0)</f>
        <v>0</v>
      </c>
      <c r="Q13" s="43">
        <f t="shared" si="3"/>
        <v>0</v>
      </c>
      <c r="R13" s="3">
        <f t="shared" ref="R13:R43" si="10">+R12+1</f>
        <v>2012</v>
      </c>
      <c r="S13" s="44">
        <f>IF('Beregningsskema tilbud med afd.'!$B$12=Afskrivninger!R13,Afskrivninger!P13,0)*IF($O$5='Beregningsskema tilbud med afd.'!$B$12,(13-Afskrivninger!$O$6)/12,1)*IF(($O$5-$O$7)='Beregningsskema tilbud med afd.'!$B$12,(Afskrivninger!$O$6+13)/12,1)</f>
        <v>0</v>
      </c>
      <c r="T13" s="102">
        <f>IF('Beregningsskema tilbud med afd.'!$B$12=Afskrivninger!R13,Afskrivninger!O13,0)</f>
        <v>0</v>
      </c>
      <c r="V13" s="42">
        <f t="shared" ref="V13:V43" si="11">+V12+1</f>
        <v>3</v>
      </c>
      <c r="W13" s="43">
        <f t="shared" ref="W13:W43" si="12">IF(Y12&gt;($W$4/$W$7),$W$4/$W$7,Y12)</f>
        <v>0</v>
      </c>
      <c r="X13" s="43">
        <f>ROUND(IF(Y12&gt;0,(+Y12*'Beregningsskema tilbud med afd.'!$B$10),0),0)</f>
        <v>0</v>
      </c>
      <c r="Y13" s="43">
        <f t="shared" si="4"/>
        <v>0</v>
      </c>
      <c r="Z13" s="3">
        <f t="shared" ref="Z13:Z43" si="13">+Z12+1</f>
        <v>2014</v>
      </c>
      <c r="AA13" s="44">
        <f>IF('Beregningsskema tilbud med afd.'!$B$12=Afskrivninger!Z13,Afskrivninger!X13,0)*IF($W$5='Beregningsskema tilbud med afd.'!$B$12,(13-Afskrivninger!$W$6)/12,1)*IF(($W$5-$W$7)='Beregningsskema tilbud med afd.'!$B$12,(Afskrivninger!$W$6+13)/12,1)</f>
        <v>0</v>
      </c>
      <c r="AB13" s="102">
        <f>IF('Beregningsskema tilbud med afd.'!$B$12=Afskrivninger!Z13,Afskrivninger!W13,0)</f>
        <v>0</v>
      </c>
      <c r="AD13" s="42">
        <v>3</v>
      </c>
      <c r="AE13" s="43">
        <f t="shared" ref="AE13:AE43" si="14">IF(AG12&gt;($AE$4/$AE$7),$AE$4/$AE$7,AG12)</f>
        <v>0</v>
      </c>
      <c r="AF13" s="43">
        <f>ROUND(IF(AG12&gt;0,(+AG12*'Beregningsskema tilbud med afd.'!$B$10),0),0)</f>
        <v>0</v>
      </c>
      <c r="AG13" s="43">
        <f t="shared" si="5"/>
        <v>0</v>
      </c>
      <c r="AH13" s="3">
        <f t="shared" ref="AH13:AH43" si="15">+AH12+1</f>
        <v>2021</v>
      </c>
      <c r="AI13" s="44">
        <f>IF('Beregningsskema tilbud med afd.'!$B$12=Afskrivninger!AH13,Afskrivninger!AF13,0)*IF($AE$5='Beregningsskema tilbud med afd.'!$B$12,(13-Afskrivninger!$AE$6)/12,1)*IF(($AE$5-$AE$7)='Beregningsskema tilbud med afd.'!$B$12,(Afskrivninger!$AE$6+13)/12,1)</f>
        <v>0</v>
      </c>
      <c r="AJ13" s="102">
        <f>IF('Beregningsskema tilbud med afd.'!$B$12=Afskrivninger!AH13,Afskrivninger!AE13,0)</f>
        <v>0</v>
      </c>
      <c r="AL13" s="42">
        <f t="shared" ref="AL13:AL43" si="16">+AL12+1</f>
        <v>3</v>
      </c>
      <c r="AM13" s="43">
        <f t="shared" ref="AM13:AM43" si="17">IF(AO12&gt;($AM$4/$AM$7),$AM$4/$AM$7,AO12)</f>
        <v>0</v>
      </c>
      <c r="AN13" s="43">
        <f>ROUND(IF(AO12&gt;0,(+AO12*'Beregningsskema tilbud med afd.'!$B$10),0),0)</f>
        <v>0</v>
      </c>
      <c r="AO13" s="43">
        <f t="shared" si="6"/>
        <v>0</v>
      </c>
      <c r="AP13" s="3">
        <f t="shared" ref="AP13:AP43" si="18">+AP12+1</f>
        <v>2</v>
      </c>
      <c r="AQ13" s="44">
        <f>IF('Beregningsskema tilbud med afd.'!$B$12=Afskrivninger!AP13,Afskrivninger!AN13,0)*IF($AM$5='Beregningsskema tilbud med afd.'!$B$12,(13-Afskrivninger!$AM$6)/12,1)*IF(($AM$5-$AM$7)='Beregningsskema tilbud med afd.'!$B$12,(Afskrivninger!$AM$6+13)/12,1)</f>
        <v>0</v>
      </c>
      <c r="AR13" s="102">
        <f>IF('Beregningsskema tilbud med afd.'!$B$12=Afskrivninger!AP13,Afskrivninger!AM13,0)</f>
        <v>0</v>
      </c>
      <c r="AT13" s="42">
        <v>3</v>
      </c>
      <c r="AU13" s="43">
        <f t="shared" ref="AU13:AU43" si="19">IF(AW12&gt;($AU$4/$AU$7),$AU$4/AU$7,AW12)</f>
        <v>0</v>
      </c>
      <c r="AV13" s="43">
        <f>ROUND(IF(AW12&gt;0,(+AW12*'Beregningsskema tilbud med afd.'!$B$10),0),0)</f>
        <v>0</v>
      </c>
      <c r="AW13" s="43">
        <f t="shared" si="7"/>
        <v>0</v>
      </c>
      <c r="AX13" s="3">
        <f t="shared" ref="AX13:AX43" si="20">+AX12+1</f>
        <v>2</v>
      </c>
      <c r="AY13" s="44">
        <f>IF('Beregningsskema tilbud med afd.'!$B$12=Afskrivninger!AX13,Afskrivninger!AV13,0)*IF($AU$5='Beregningsskema tilbud med afd.'!$B$12,(13-Afskrivninger!$AU$6)/12,1)*IF(($AU$5-$AU$7)='Beregningsskema tilbud med afd.'!$B$12,(Afskrivninger!$AU$6+13)/12,1)</f>
        <v>0</v>
      </c>
      <c r="AZ13" s="102">
        <f>IF('Beregningsskema tilbud med afd.'!$B$12=Afskrivninger!AX13,Afskrivninger!AU13,0)</f>
        <v>0</v>
      </c>
      <c r="BB13" s="42">
        <f t="shared" ref="BB13:BB43" si="21">+BB12+1</f>
        <v>3</v>
      </c>
      <c r="BC13" s="43">
        <f t="shared" ref="BC13:BC43" si="22">IF(BE12&gt;($BC$4/$BC$7),$BC$4/$BC$7,BE12)</f>
        <v>0</v>
      </c>
      <c r="BD13" s="43">
        <f>ROUND(IF(BE12&gt;0,(+BE12*'Beregningsskema tilbud med afd.'!$B$10),0),0)</f>
        <v>0</v>
      </c>
      <c r="BE13" s="43">
        <f t="shared" si="8"/>
        <v>0</v>
      </c>
      <c r="BF13" s="3">
        <f t="shared" ref="BF13:BF43" si="23">+BF12+1</f>
        <v>2</v>
      </c>
      <c r="BG13" s="44">
        <f>IF('Beregningsskema tilbud med afd.'!$B$12=Afskrivninger!BF13,Afskrivninger!BD13,0)*IF($BC$5='Beregningsskema tilbud med afd.'!$B$12,(13-Afskrivninger!$BC$6)/12,1)*IF(($BC$5-$BC$7)='Beregningsskema tilbud med afd.'!$B$12,(Afskrivninger!$BC$6+13)/12,1)</f>
        <v>0</v>
      </c>
      <c r="BH13" s="102">
        <f>IF('Beregningsskema tilbud med afd.'!$B$12=Afskrivninger!BF13,Afskrivninger!BC13,0)</f>
        <v>0</v>
      </c>
    </row>
    <row r="14" spans="1:60" x14ac:dyDescent="0.2">
      <c r="A14" s="42"/>
      <c r="B14" s="51">
        <f t="shared" si="0"/>
        <v>10</v>
      </c>
      <c r="C14" s="12">
        <f>$A$5/'Beregningsskema tilbud med afd.'!B$11</f>
        <v>0</v>
      </c>
      <c r="D14" s="50">
        <f>+E13*'Beregningsskema tilbud med afd.'!$B$10</f>
        <v>0</v>
      </c>
      <c r="E14" s="50">
        <f t="shared" si="1"/>
        <v>0</v>
      </c>
      <c r="F14" s="49">
        <f t="shared" si="2"/>
        <v>2013</v>
      </c>
      <c r="G14" s="49">
        <f>IF('Beregningsskema tilbud med afd.'!$B$12=Afskrivninger!F14,Afskrivninger!D14,0)</f>
        <v>0</v>
      </c>
      <c r="H14" s="52">
        <f>IF('Beregningsskema tilbud med afd.'!$B$12=Afskrivninger!F14,Afskrivninger!C14,0)</f>
        <v>0</v>
      </c>
      <c r="I14" s="3"/>
      <c r="N14" s="42">
        <v>4</v>
      </c>
      <c r="O14" s="43">
        <f t="shared" si="9"/>
        <v>0</v>
      </c>
      <c r="P14" s="43">
        <f>ROUND(IF(Q13&gt;0,(+Q13*'Beregningsskema tilbud med afd.'!$B$10),0),0)</f>
        <v>0</v>
      </c>
      <c r="Q14" s="43">
        <f t="shared" si="3"/>
        <v>0</v>
      </c>
      <c r="R14" s="3">
        <f t="shared" si="10"/>
        <v>2013</v>
      </c>
      <c r="S14" s="44">
        <f>IF('Beregningsskema tilbud med afd.'!$B$12=Afskrivninger!R14,Afskrivninger!P14,0)*IF($O$5='Beregningsskema tilbud med afd.'!$B$12,(13-Afskrivninger!$O$6)/12,1)*IF(($O$5-$O$7)='Beregningsskema tilbud med afd.'!$B$12,(Afskrivninger!$O$6+13)/12,1)</f>
        <v>0</v>
      </c>
      <c r="T14" s="102">
        <f>IF('Beregningsskema tilbud med afd.'!$B$12=Afskrivninger!R14,Afskrivninger!O14,0)</f>
        <v>0</v>
      </c>
      <c r="V14" s="42">
        <f t="shared" si="11"/>
        <v>4</v>
      </c>
      <c r="W14" s="43">
        <f t="shared" si="12"/>
        <v>0</v>
      </c>
      <c r="X14" s="43">
        <f>ROUND(IF(Y13&gt;0,(+Y13*'Beregningsskema tilbud med afd.'!$B$10),0),0)</f>
        <v>0</v>
      </c>
      <c r="Y14" s="43">
        <f t="shared" si="4"/>
        <v>0</v>
      </c>
      <c r="Z14" s="3">
        <f t="shared" si="13"/>
        <v>2015</v>
      </c>
      <c r="AA14" s="44">
        <f>IF('Beregningsskema tilbud med afd.'!$B$12=Afskrivninger!Z14,Afskrivninger!X14,0)*IF($W$5='Beregningsskema tilbud med afd.'!$B$12,(13-Afskrivninger!$W$6)/12,1)*IF(($W$5-$W$7)='Beregningsskema tilbud med afd.'!$B$12,(Afskrivninger!$W$6+13)/12,1)</f>
        <v>0</v>
      </c>
      <c r="AB14" s="102">
        <f>IF('Beregningsskema tilbud med afd.'!$B$12=Afskrivninger!Z14,Afskrivninger!W14,0)</f>
        <v>0</v>
      </c>
      <c r="AD14" s="42">
        <v>4</v>
      </c>
      <c r="AE14" s="43">
        <f t="shared" si="14"/>
        <v>0</v>
      </c>
      <c r="AF14" s="43">
        <f>ROUND(IF(AG13&gt;0,(+AG13*'Beregningsskema tilbud med afd.'!$B$10),0),0)</f>
        <v>0</v>
      </c>
      <c r="AG14" s="43">
        <f t="shared" si="5"/>
        <v>0</v>
      </c>
      <c r="AH14" s="3">
        <f t="shared" si="15"/>
        <v>2022</v>
      </c>
      <c r="AI14" s="44">
        <f>IF('Beregningsskema tilbud med afd.'!$B$12=Afskrivninger!AH14,Afskrivninger!AF14,0)*IF($AE$5='Beregningsskema tilbud med afd.'!$B$12,(13-Afskrivninger!$AE$6)/12,1)*IF(($AE$5-$AE$7)='Beregningsskema tilbud med afd.'!$B$12,(Afskrivninger!$AE$6+13)/12,1)</f>
        <v>0</v>
      </c>
      <c r="AJ14" s="102">
        <f>IF('Beregningsskema tilbud med afd.'!$B$12=Afskrivninger!AH14,Afskrivninger!AE14,0)</f>
        <v>0</v>
      </c>
      <c r="AL14" s="42">
        <f t="shared" si="16"/>
        <v>4</v>
      </c>
      <c r="AM14" s="43">
        <f t="shared" si="17"/>
        <v>0</v>
      </c>
      <c r="AN14" s="43">
        <f>ROUND(IF(AO13&gt;0,(+AO13*'Beregningsskema tilbud med afd.'!$B$10),0),0)</f>
        <v>0</v>
      </c>
      <c r="AO14" s="43">
        <f t="shared" si="6"/>
        <v>0</v>
      </c>
      <c r="AP14" s="3">
        <f t="shared" si="18"/>
        <v>3</v>
      </c>
      <c r="AQ14" s="44">
        <f>IF('Beregningsskema tilbud med afd.'!$B$12=Afskrivninger!AP14,Afskrivninger!AN14,0)*IF($AM$5='Beregningsskema tilbud med afd.'!$B$12,(13-Afskrivninger!$AM$6)/12,1)*IF(($AM$5-$AM$7)='Beregningsskema tilbud med afd.'!$B$12,(Afskrivninger!$AM$6+13)/12,1)</f>
        <v>0</v>
      </c>
      <c r="AR14" s="102">
        <f>IF('Beregningsskema tilbud med afd.'!$B$12=Afskrivninger!AP14,Afskrivninger!AM14,0)</f>
        <v>0</v>
      </c>
      <c r="AT14" s="42">
        <v>4</v>
      </c>
      <c r="AU14" s="43">
        <f t="shared" si="19"/>
        <v>0</v>
      </c>
      <c r="AV14" s="43">
        <f>ROUND(IF(AW13&gt;0,(+AW13*'Beregningsskema tilbud med afd.'!$B$10),0),0)</f>
        <v>0</v>
      </c>
      <c r="AW14" s="43">
        <f t="shared" si="7"/>
        <v>0</v>
      </c>
      <c r="AX14" s="3">
        <f t="shared" si="20"/>
        <v>3</v>
      </c>
      <c r="AY14" s="44">
        <f>IF('Beregningsskema tilbud med afd.'!$B$12=Afskrivninger!AX14,Afskrivninger!AV14,0)*IF($AU$5='Beregningsskema tilbud med afd.'!$B$12,(13-Afskrivninger!$AU$6)/12,1)*IF(($AU$5-$AU$7)='Beregningsskema tilbud med afd.'!$B$12,(Afskrivninger!$AU$6+13)/12,1)</f>
        <v>0</v>
      </c>
      <c r="AZ14" s="102">
        <f>IF('Beregningsskema tilbud med afd.'!$B$12=Afskrivninger!AX14,Afskrivninger!AU14,0)</f>
        <v>0</v>
      </c>
      <c r="BB14" s="42">
        <f t="shared" si="21"/>
        <v>4</v>
      </c>
      <c r="BC14" s="43">
        <f t="shared" si="22"/>
        <v>0</v>
      </c>
      <c r="BD14" s="43">
        <f>ROUND(IF(BE13&gt;0,(+BE13*'Beregningsskema tilbud med afd.'!$B$10),0),0)</f>
        <v>0</v>
      </c>
      <c r="BE14" s="43">
        <f t="shared" si="8"/>
        <v>0</v>
      </c>
      <c r="BF14" s="3">
        <f t="shared" si="23"/>
        <v>3</v>
      </c>
      <c r="BG14" s="44">
        <f>IF('Beregningsskema tilbud med afd.'!$B$12=Afskrivninger!BF14,Afskrivninger!BD14,0)*IF($BC$5='Beregningsskema tilbud med afd.'!$B$12,(13-Afskrivninger!$BC$6)/12,1)*IF(($BC$5-$BC$7)='Beregningsskema tilbud med afd.'!$B$12,(Afskrivninger!$BC$6+13)/12,1)</f>
        <v>0</v>
      </c>
      <c r="BH14" s="102">
        <f>IF('Beregningsskema tilbud med afd.'!$B$12=Afskrivninger!BF14,Afskrivninger!BC14,0)</f>
        <v>0</v>
      </c>
    </row>
    <row r="15" spans="1:60" x14ac:dyDescent="0.2">
      <c r="A15" s="42"/>
      <c r="B15" s="51">
        <f t="shared" si="0"/>
        <v>11</v>
      </c>
      <c r="C15" s="12">
        <f>$A$5/'Beregningsskema tilbud med afd.'!B$11</f>
        <v>0</v>
      </c>
      <c r="D15" s="50">
        <f>+E14*'Beregningsskema tilbud med afd.'!$B$10</f>
        <v>0</v>
      </c>
      <c r="E15" s="50">
        <f t="shared" si="1"/>
        <v>0</v>
      </c>
      <c r="F15" s="49">
        <f t="shared" si="2"/>
        <v>2014</v>
      </c>
      <c r="G15" s="49">
        <f>IF('Beregningsskema tilbud med afd.'!$B$12=Afskrivninger!F15,Afskrivninger!D15,0)</f>
        <v>0</v>
      </c>
      <c r="H15" s="52">
        <f>IF('Beregningsskema tilbud med afd.'!$B$12=Afskrivninger!F15,Afskrivninger!C15,0)</f>
        <v>0</v>
      </c>
      <c r="I15" s="3"/>
      <c r="N15" s="42">
        <v>5</v>
      </c>
      <c r="O15" s="43">
        <f t="shared" si="9"/>
        <v>0</v>
      </c>
      <c r="P15" s="43">
        <f>ROUND(IF(Q14&gt;0,(+Q14*'Beregningsskema tilbud med afd.'!$B$10),0),0)</f>
        <v>0</v>
      </c>
      <c r="Q15" s="43">
        <f t="shared" si="3"/>
        <v>0</v>
      </c>
      <c r="R15" s="3">
        <f t="shared" si="10"/>
        <v>2014</v>
      </c>
      <c r="S15" s="44">
        <f>IF('Beregningsskema tilbud med afd.'!$B$12=Afskrivninger!R15,Afskrivninger!P15,0)*IF($O$5='Beregningsskema tilbud med afd.'!$B$12,(13-Afskrivninger!$O$6)/12,1)*IF(($O$5-$O$7)='Beregningsskema tilbud med afd.'!$B$12,(Afskrivninger!$O$6+13)/12,1)</f>
        <v>0</v>
      </c>
      <c r="T15" s="102">
        <f>IF('Beregningsskema tilbud med afd.'!$B$12=Afskrivninger!R15,Afskrivninger!O15,0)</f>
        <v>0</v>
      </c>
      <c r="V15" s="42">
        <f t="shared" si="11"/>
        <v>5</v>
      </c>
      <c r="W15" s="43">
        <f t="shared" si="12"/>
        <v>0</v>
      </c>
      <c r="X15" s="43">
        <f>ROUND(IF(Y14&gt;0,(+Y14*'Beregningsskema tilbud med afd.'!$B$10),0),0)</f>
        <v>0</v>
      </c>
      <c r="Y15" s="43">
        <f t="shared" si="4"/>
        <v>0</v>
      </c>
      <c r="Z15" s="3">
        <f t="shared" si="13"/>
        <v>2016</v>
      </c>
      <c r="AA15" s="44">
        <f>IF('Beregningsskema tilbud med afd.'!$B$12=Afskrivninger!Z15,Afskrivninger!X15,0)*IF($W$5='Beregningsskema tilbud med afd.'!$B$12,(13-Afskrivninger!$W$6)/12,1)*IF(($W$5-$W$7)='Beregningsskema tilbud med afd.'!$B$12,(Afskrivninger!$W$6+13)/12,1)</f>
        <v>0</v>
      </c>
      <c r="AB15" s="102">
        <f>IF('Beregningsskema tilbud med afd.'!$B$12=Afskrivninger!Z15,Afskrivninger!W15,0)</f>
        <v>0</v>
      </c>
      <c r="AD15" s="42">
        <v>5</v>
      </c>
      <c r="AE15" s="43">
        <f t="shared" si="14"/>
        <v>0</v>
      </c>
      <c r="AF15" s="43">
        <f>ROUND(IF(AG14&gt;0,(+AG14*'Beregningsskema tilbud med afd.'!$B$10),0),0)</f>
        <v>0</v>
      </c>
      <c r="AG15" s="43">
        <f t="shared" si="5"/>
        <v>0</v>
      </c>
      <c r="AH15" s="3">
        <f t="shared" si="15"/>
        <v>2023</v>
      </c>
      <c r="AI15" s="44">
        <f>IF('Beregningsskema tilbud med afd.'!$B$12=Afskrivninger!AH15,Afskrivninger!AF15,0)*IF($AE$5='Beregningsskema tilbud med afd.'!$B$12,(13-Afskrivninger!$AE$6)/12,1)*IF(($AE$5-$AE$7)='Beregningsskema tilbud med afd.'!$B$12,(Afskrivninger!$AE$6+13)/12,1)</f>
        <v>0</v>
      </c>
      <c r="AJ15" s="102">
        <f>IF('Beregningsskema tilbud med afd.'!$B$12=Afskrivninger!AH15,Afskrivninger!AE15,0)</f>
        <v>0</v>
      </c>
      <c r="AL15" s="42">
        <f t="shared" si="16"/>
        <v>5</v>
      </c>
      <c r="AM15" s="43">
        <f t="shared" si="17"/>
        <v>0</v>
      </c>
      <c r="AN15" s="43">
        <f>ROUND(IF(AO14&gt;0,(+AO14*'Beregningsskema tilbud med afd.'!$B$10),0),0)</f>
        <v>0</v>
      </c>
      <c r="AO15" s="43">
        <f t="shared" si="6"/>
        <v>0</v>
      </c>
      <c r="AP15" s="3">
        <f t="shared" si="18"/>
        <v>4</v>
      </c>
      <c r="AQ15" s="44">
        <f>IF('Beregningsskema tilbud med afd.'!$B$12=Afskrivninger!AP15,Afskrivninger!AN15,0)*IF($AM$5='Beregningsskema tilbud med afd.'!$B$12,(13-Afskrivninger!$AM$6)/12,1)*IF(($AM$5+$AM$7-1)='Beregningsskema tilbud med afd.'!$B$12,(Afskrivninger!$AM$6)/12,1)</f>
        <v>0</v>
      </c>
      <c r="AR15" s="102">
        <f>IF('Beregningsskema tilbud med afd.'!$B$12=Afskrivninger!AP15,Afskrivninger!AM15,0)</f>
        <v>0</v>
      </c>
      <c r="AT15" s="42">
        <v>5</v>
      </c>
      <c r="AU15" s="43">
        <f t="shared" si="19"/>
        <v>0</v>
      </c>
      <c r="AV15" s="43">
        <f>ROUND(IF(AW14&gt;0,(+AW14*'Beregningsskema tilbud med afd.'!$B$10),0),0)</f>
        <v>0</v>
      </c>
      <c r="AW15" s="43">
        <f t="shared" si="7"/>
        <v>0</v>
      </c>
      <c r="AX15" s="3">
        <f t="shared" si="20"/>
        <v>4</v>
      </c>
      <c r="AY15" s="44">
        <f>IF('Beregningsskema tilbud med afd.'!$B$12=Afskrivninger!AX15,Afskrivninger!AV15,0)*IF($AU$5='Beregningsskema tilbud med afd.'!$B$12,(13-Afskrivninger!$AU$6)/12,1)*IF(($AU$5-$AU$7)='Beregningsskema tilbud med afd.'!$B$12,(Afskrivninger!$AU$6+13)/12,1)</f>
        <v>0</v>
      </c>
      <c r="AZ15" s="102">
        <f>IF('Beregningsskema tilbud med afd.'!$B$12=Afskrivninger!AX15,Afskrivninger!AU15,0)</f>
        <v>0</v>
      </c>
      <c r="BB15" s="42">
        <f t="shared" si="21"/>
        <v>5</v>
      </c>
      <c r="BC15" s="43">
        <f t="shared" si="22"/>
        <v>0</v>
      </c>
      <c r="BD15" s="43">
        <f>ROUND(IF(BE14&gt;0,(+BE14*'Beregningsskema tilbud med afd.'!$B$10),0),0)</f>
        <v>0</v>
      </c>
      <c r="BE15" s="43">
        <f t="shared" si="8"/>
        <v>0</v>
      </c>
      <c r="BF15" s="3">
        <f t="shared" si="23"/>
        <v>4</v>
      </c>
      <c r="BG15" s="44">
        <f>IF('Beregningsskema tilbud med afd.'!$B$12=Afskrivninger!BF15,Afskrivninger!BD15,0)*IF($BC$5='Beregningsskema tilbud med afd.'!$B$12,(13-Afskrivninger!$BC$6)/12,1)*IF(($BC$5-$BC$7)='Beregningsskema tilbud med afd.'!$B$12,(Afskrivninger!$BC$6+13)/12,1)</f>
        <v>0</v>
      </c>
      <c r="BH15" s="102">
        <f>IF('Beregningsskema tilbud med afd.'!$B$12=Afskrivninger!BF15,Afskrivninger!BC15,0)</f>
        <v>0</v>
      </c>
    </row>
    <row r="16" spans="1:60" x14ac:dyDescent="0.2">
      <c r="A16" s="42"/>
      <c r="B16" s="51">
        <f t="shared" si="0"/>
        <v>12</v>
      </c>
      <c r="C16" s="12">
        <f>$A$5/'Beregningsskema tilbud med afd.'!B$11</f>
        <v>0</v>
      </c>
      <c r="D16" s="50">
        <f>+E15*'Beregningsskema tilbud med afd.'!$B$10</f>
        <v>0</v>
      </c>
      <c r="E16" s="50">
        <f t="shared" si="1"/>
        <v>0</v>
      </c>
      <c r="F16" s="49">
        <f t="shared" si="2"/>
        <v>2015</v>
      </c>
      <c r="G16" s="49">
        <f>IF('Beregningsskema tilbud med afd.'!$B$12=Afskrivninger!F16,Afskrivninger!D16,0)</f>
        <v>0</v>
      </c>
      <c r="H16" s="52">
        <f>IF('Beregningsskema tilbud med afd.'!$B$12=Afskrivninger!F16,Afskrivninger!C16,0)</f>
        <v>0</v>
      </c>
      <c r="I16" s="3"/>
      <c r="N16" s="42">
        <v>6</v>
      </c>
      <c r="O16" s="43">
        <f t="shared" si="9"/>
        <v>0</v>
      </c>
      <c r="P16" s="43">
        <f>ROUND(IF(Q15&gt;0,(+Q15*'Beregningsskema tilbud med afd.'!$B$10),0),0)</f>
        <v>0</v>
      </c>
      <c r="Q16" s="43">
        <f t="shared" si="3"/>
        <v>0</v>
      </c>
      <c r="R16" s="3">
        <f t="shared" si="10"/>
        <v>2015</v>
      </c>
      <c r="S16" s="44">
        <f>IF('Beregningsskema tilbud med afd.'!$B$12=Afskrivninger!R16,Afskrivninger!P16,0)*IF($O$5='Beregningsskema tilbud med afd.'!$B$12,(13-Afskrivninger!$O$6)/12,1)*IF(($O$5-$O$7)='Beregningsskema tilbud med afd.'!$B$12,(Afskrivninger!$O$6+13)/12,1)</f>
        <v>0</v>
      </c>
      <c r="T16" s="102">
        <f>IF('Beregningsskema tilbud med afd.'!$B$12=Afskrivninger!R16,Afskrivninger!O16,0)</f>
        <v>0</v>
      </c>
      <c r="V16" s="42">
        <f t="shared" si="11"/>
        <v>6</v>
      </c>
      <c r="W16" s="43">
        <f t="shared" si="12"/>
        <v>0</v>
      </c>
      <c r="X16" s="43">
        <f>ROUND(IF(Y15&gt;0,(+Y15*'Beregningsskema tilbud med afd.'!$B$10),0),0)</f>
        <v>0</v>
      </c>
      <c r="Y16" s="43">
        <f t="shared" si="4"/>
        <v>0</v>
      </c>
      <c r="Z16" s="3">
        <f t="shared" si="13"/>
        <v>2017</v>
      </c>
      <c r="AA16" s="44">
        <f>IF('Beregningsskema tilbud med afd.'!$B$12=Afskrivninger!Z16,Afskrivninger!X16,0)*IF($W$5='Beregningsskema tilbud med afd.'!$B$12,(13-Afskrivninger!$W$6)/12,1)*IF(($W$5-$W$7)='Beregningsskema tilbud med afd.'!$B$12,(Afskrivninger!$W$6+13)/12,1)</f>
        <v>0</v>
      </c>
      <c r="AB16" s="102">
        <f>IF('Beregningsskema tilbud med afd.'!$B$12=Afskrivninger!Z16,Afskrivninger!W16,0)</f>
        <v>0</v>
      </c>
      <c r="AD16" s="42">
        <v>6</v>
      </c>
      <c r="AE16" s="43">
        <f t="shared" si="14"/>
        <v>0</v>
      </c>
      <c r="AF16" s="43">
        <f>ROUND(IF(AG15&gt;0,(+AG15*'Beregningsskema tilbud med afd.'!$B$10),0),0)</f>
        <v>0</v>
      </c>
      <c r="AG16" s="43">
        <f t="shared" si="5"/>
        <v>0</v>
      </c>
      <c r="AH16" s="3">
        <f t="shared" si="15"/>
        <v>2024</v>
      </c>
      <c r="AI16" s="44">
        <f>IF('Beregningsskema tilbud med afd.'!$B$12=Afskrivninger!AH16,Afskrivninger!AF16,0)*IF($AE$5='Beregningsskema tilbud med afd.'!$B$12,(13-Afskrivninger!$AE$6)/12,1)*IF(($AE$5-$AE$7)='Beregningsskema tilbud med afd.'!$B$12,(Afskrivninger!$AE$6+13)/12,1)</f>
        <v>0</v>
      </c>
      <c r="AJ16" s="102">
        <f>IF('Beregningsskema tilbud med afd.'!$B$12=Afskrivninger!AH16,Afskrivninger!AE16,0)</f>
        <v>0</v>
      </c>
      <c r="AL16" s="42">
        <f t="shared" si="16"/>
        <v>6</v>
      </c>
      <c r="AM16" s="43">
        <f t="shared" si="17"/>
        <v>0</v>
      </c>
      <c r="AN16" s="43">
        <f>ROUND(IF(AO15&gt;0,(+AO15*'Beregningsskema tilbud med afd.'!$B$10),0),0)</f>
        <v>0</v>
      </c>
      <c r="AO16" s="43">
        <f t="shared" si="6"/>
        <v>0</v>
      </c>
      <c r="AP16" s="3">
        <f t="shared" si="18"/>
        <v>5</v>
      </c>
      <c r="AQ16" s="44">
        <f>IF('Beregningsskema tilbud med afd.'!$B$12=Afskrivninger!AP16,Afskrivninger!AN16,0)*IF($AM$5='Beregningsskema tilbud med afd.'!$B$12,(13-Afskrivninger!$AM$6)/12,1)*IF(($AM$5-$AM$7)='Beregningsskema tilbud med afd.'!$B$12,(Afskrivninger!$AM$6+13)/12,1)</f>
        <v>0</v>
      </c>
      <c r="AR16" s="102">
        <f>IF('Beregningsskema tilbud med afd.'!$B$12=Afskrivninger!AP16,Afskrivninger!AM16,0)</f>
        <v>0</v>
      </c>
      <c r="AT16" s="42">
        <v>6</v>
      </c>
      <c r="AU16" s="43">
        <f t="shared" si="19"/>
        <v>0</v>
      </c>
      <c r="AV16" s="43">
        <f>ROUND(IF(AW15&gt;0,(+AW15*'Beregningsskema tilbud med afd.'!$B$10),0),0)</f>
        <v>0</v>
      </c>
      <c r="AW16" s="43">
        <f t="shared" si="7"/>
        <v>0</v>
      </c>
      <c r="AX16" s="3">
        <f t="shared" si="20"/>
        <v>5</v>
      </c>
      <c r="AY16" s="44">
        <f>IF('Beregningsskema tilbud med afd.'!$B$12=Afskrivninger!AX16,Afskrivninger!AV16,0)*IF($AU$5='Beregningsskema tilbud med afd.'!$B$12,(13-Afskrivninger!$AU$6)/12,1)*IF(($AU$5-$AU$7)='Beregningsskema tilbud med afd.'!$B$12,(Afskrivninger!$AU$6+13)/12,1)</f>
        <v>0</v>
      </c>
      <c r="AZ16" s="102">
        <f>IF('Beregningsskema tilbud med afd.'!$B$12=Afskrivninger!AX16,Afskrivninger!AU16,0)</f>
        <v>0</v>
      </c>
      <c r="BB16" s="42">
        <f t="shared" si="21"/>
        <v>6</v>
      </c>
      <c r="BC16" s="43">
        <f t="shared" si="22"/>
        <v>0</v>
      </c>
      <c r="BD16" s="43">
        <f>ROUND(IF(BE15&gt;0,(+BE15*'Beregningsskema tilbud med afd.'!$B$10),0),0)</f>
        <v>0</v>
      </c>
      <c r="BE16" s="43">
        <f t="shared" si="8"/>
        <v>0</v>
      </c>
      <c r="BF16" s="3">
        <f t="shared" si="23"/>
        <v>5</v>
      </c>
      <c r="BG16" s="44">
        <f>IF('Beregningsskema tilbud med afd.'!$B$12=Afskrivninger!BF16,Afskrivninger!BD16,0)*IF($BC$5='Beregningsskema tilbud med afd.'!$B$12,(13-Afskrivninger!$BC$6)/12,1)*IF(($BC$5-$BC$7)='Beregningsskema tilbud med afd.'!$B$12,(Afskrivninger!$BC$6+13)/12,1)</f>
        <v>0</v>
      </c>
      <c r="BH16" s="102">
        <f>IF('Beregningsskema tilbud med afd.'!$B$12=Afskrivninger!BF16,Afskrivninger!BC16,0)</f>
        <v>0</v>
      </c>
    </row>
    <row r="17" spans="1:60" x14ac:dyDescent="0.2">
      <c r="A17" s="42"/>
      <c r="B17" s="51">
        <f t="shared" si="0"/>
        <v>13</v>
      </c>
      <c r="C17" s="12">
        <f>$A$5/'Beregningsskema tilbud med afd.'!B$11</f>
        <v>0</v>
      </c>
      <c r="D17" s="50">
        <f>+E16*'Beregningsskema tilbud med afd.'!$B$10</f>
        <v>0</v>
      </c>
      <c r="E17" s="50">
        <f t="shared" si="1"/>
        <v>0</v>
      </c>
      <c r="F17" s="49">
        <f t="shared" si="2"/>
        <v>2016</v>
      </c>
      <c r="G17" s="49">
        <f>IF('Beregningsskema tilbud med afd.'!$B$12=Afskrivninger!F17,Afskrivninger!D17,0)</f>
        <v>0</v>
      </c>
      <c r="H17" s="52">
        <f>IF('Beregningsskema tilbud med afd.'!$B$12=Afskrivninger!F17,Afskrivninger!C17,0)</f>
        <v>0</v>
      </c>
      <c r="I17" s="3"/>
      <c r="N17" s="42">
        <v>7</v>
      </c>
      <c r="O17" s="43">
        <f t="shared" si="9"/>
        <v>0</v>
      </c>
      <c r="P17" s="43">
        <f>ROUND(IF(Q16&gt;0,(+Q16*'Beregningsskema tilbud med afd.'!$B$10),0),0)</f>
        <v>0</v>
      </c>
      <c r="Q17" s="43">
        <f t="shared" si="3"/>
        <v>0</v>
      </c>
      <c r="R17" s="3">
        <f t="shared" si="10"/>
        <v>2016</v>
      </c>
      <c r="S17" s="44">
        <f>IF('Beregningsskema tilbud med afd.'!$B$12=Afskrivninger!R17,Afskrivninger!P17,0)*IF($O$5='Beregningsskema tilbud med afd.'!$B$12,(13-Afskrivninger!$O$6)/12,1)*IF(($O$5-$O$7)='Beregningsskema tilbud med afd.'!$B$12,(Afskrivninger!$O$6+13)/12,1)</f>
        <v>0</v>
      </c>
      <c r="T17" s="102">
        <f>IF('Beregningsskema tilbud med afd.'!$B$12=Afskrivninger!R17,Afskrivninger!O17,0)</f>
        <v>0</v>
      </c>
      <c r="V17" s="42">
        <f t="shared" si="11"/>
        <v>7</v>
      </c>
      <c r="W17" s="43">
        <f t="shared" si="12"/>
        <v>0</v>
      </c>
      <c r="X17" s="43">
        <f>ROUND(IF(Y16&gt;0,(+Y16*'Beregningsskema tilbud med afd.'!$B$10),0),0)</f>
        <v>0</v>
      </c>
      <c r="Y17" s="43">
        <f t="shared" si="4"/>
        <v>0</v>
      </c>
      <c r="Z17" s="3">
        <f t="shared" si="13"/>
        <v>2018</v>
      </c>
      <c r="AA17" s="44">
        <f>IF('Beregningsskema tilbud med afd.'!$B$12=Afskrivninger!Z17,Afskrivninger!X17,0)*IF($W$5='Beregningsskema tilbud med afd.'!$B$12,(13-Afskrivninger!$W$6)/12,1)*IF(($W$5-$W$7)='Beregningsskema tilbud med afd.'!$B$12,(Afskrivninger!$W$6+13)/12,1)</f>
        <v>0</v>
      </c>
      <c r="AB17" s="102">
        <f>IF('Beregningsskema tilbud med afd.'!$B$12=Afskrivninger!Z17,Afskrivninger!W17,0)</f>
        <v>0</v>
      </c>
      <c r="AD17" s="42">
        <v>7</v>
      </c>
      <c r="AE17" s="43">
        <f t="shared" si="14"/>
        <v>0</v>
      </c>
      <c r="AF17" s="43">
        <f>ROUND(IF(AG16&gt;0,(+AG16*'Beregningsskema tilbud med afd.'!$B$10),0),0)</f>
        <v>0</v>
      </c>
      <c r="AG17" s="43">
        <f t="shared" si="5"/>
        <v>0</v>
      </c>
      <c r="AH17" s="3">
        <f t="shared" si="15"/>
        <v>2025</v>
      </c>
      <c r="AI17" s="44">
        <f>IF('Beregningsskema tilbud med afd.'!$B$12=Afskrivninger!AH17,Afskrivninger!AF17,0)*IF($AE$5='Beregningsskema tilbud med afd.'!$B$12,(13-Afskrivninger!$AE$6)/12,1)*IF(($AE$5-$AE$7)='Beregningsskema tilbud med afd.'!$B$12,(Afskrivninger!$AE$6+13)/12,1)</f>
        <v>0</v>
      </c>
      <c r="AJ17" s="102">
        <f>IF('Beregningsskema tilbud med afd.'!$B$12=Afskrivninger!AH17,Afskrivninger!AE17,0)</f>
        <v>0</v>
      </c>
      <c r="AL17" s="42">
        <f t="shared" si="16"/>
        <v>7</v>
      </c>
      <c r="AM17" s="43">
        <f t="shared" si="17"/>
        <v>0</v>
      </c>
      <c r="AN17" s="43">
        <f>ROUND(IF(AO16&gt;0,(+AO16*'Beregningsskema tilbud med afd.'!$B$10),0),0)</f>
        <v>0</v>
      </c>
      <c r="AO17" s="43">
        <f t="shared" si="6"/>
        <v>0</v>
      </c>
      <c r="AP17" s="3">
        <f t="shared" si="18"/>
        <v>6</v>
      </c>
      <c r="AQ17" s="44">
        <f>IF('Beregningsskema tilbud med afd.'!$B$12=Afskrivninger!AP17,Afskrivninger!AN17,0)*IF($AM$5='Beregningsskema tilbud med afd.'!$B$12,(13-Afskrivninger!$AM$6)/12,1)*IF(($AM$5-$AM$7)='Beregningsskema tilbud med afd.'!$B$12,(Afskrivninger!$AM$6+13)/12,1)</f>
        <v>0</v>
      </c>
      <c r="AR17" s="102">
        <f>IF('Beregningsskema tilbud med afd.'!$B$12=Afskrivninger!AP17,Afskrivninger!AM17,0)</f>
        <v>0</v>
      </c>
      <c r="AT17" s="42">
        <v>7</v>
      </c>
      <c r="AU17" s="43">
        <f t="shared" si="19"/>
        <v>0</v>
      </c>
      <c r="AV17" s="43">
        <f>ROUND(IF(AW16&gt;0,(+AW16*'Beregningsskema tilbud med afd.'!$B$10),0),0)</f>
        <v>0</v>
      </c>
      <c r="AW17" s="43">
        <f t="shared" si="7"/>
        <v>0</v>
      </c>
      <c r="AX17" s="3">
        <f t="shared" si="20"/>
        <v>6</v>
      </c>
      <c r="AY17" s="44">
        <f>IF('Beregningsskema tilbud med afd.'!$B$12=Afskrivninger!AX17,Afskrivninger!AV17,0)*IF($AU$5='Beregningsskema tilbud med afd.'!$B$12,(13-Afskrivninger!$AU$6)/12,1)*IF(($AU$5-$AU$7)='Beregningsskema tilbud med afd.'!$B$12,(Afskrivninger!$AU$6+13)/12,1)</f>
        <v>0</v>
      </c>
      <c r="AZ17" s="102">
        <f>IF('Beregningsskema tilbud med afd.'!$B$12=Afskrivninger!AX17,Afskrivninger!AU17,0)</f>
        <v>0</v>
      </c>
      <c r="BB17" s="42">
        <f t="shared" si="21"/>
        <v>7</v>
      </c>
      <c r="BC17" s="43">
        <f t="shared" si="22"/>
        <v>0</v>
      </c>
      <c r="BD17" s="43">
        <f>ROUND(IF(BE16&gt;0,(+BE16*'Beregningsskema tilbud med afd.'!$B$10),0),0)</f>
        <v>0</v>
      </c>
      <c r="BE17" s="43">
        <f t="shared" si="8"/>
        <v>0</v>
      </c>
      <c r="BF17" s="3">
        <f t="shared" si="23"/>
        <v>6</v>
      </c>
      <c r="BG17" s="44">
        <f>IF('Beregningsskema tilbud med afd.'!$B$12=Afskrivninger!BF17,Afskrivninger!BD17,0)*IF($BC$5='Beregningsskema tilbud med afd.'!$B$12,(13-Afskrivninger!$BC$6)/12,1)*IF(($BC$5-$BC$7)='Beregningsskema tilbud med afd.'!$B$12,(Afskrivninger!$BC$6+13)/12,1)</f>
        <v>0</v>
      </c>
      <c r="BH17" s="102">
        <f>IF('Beregningsskema tilbud med afd.'!$B$12=Afskrivninger!BF17,Afskrivninger!BC17,0)</f>
        <v>0</v>
      </c>
    </row>
    <row r="18" spans="1:60" x14ac:dyDescent="0.2">
      <c r="A18" s="42"/>
      <c r="B18" s="51">
        <f t="shared" si="0"/>
        <v>14</v>
      </c>
      <c r="C18" s="12">
        <f>$A$5/'Beregningsskema tilbud med afd.'!B$11</f>
        <v>0</v>
      </c>
      <c r="D18" s="50">
        <f>+E17*'Beregningsskema tilbud med afd.'!$B$10</f>
        <v>0</v>
      </c>
      <c r="E18" s="50">
        <f t="shared" si="1"/>
        <v>0</v>
      </c>
      <c r="F18" s="49">
        <f t="shared" si="2"/>
        <v>2017</v>
      </c>
      <c r="G18" s="49">
        <f>IF('Beregningsskema tilbud med afd.'!$B$12=Afskrivninger!F18,Afskrivninger!D18,0)</f>
        <v>0</v>
      </c>
      <c r="H18" s="52">
        <f>IF('Beregningsskema tilbud med afd.'!$B$12=Afskrivninger!F18,Afskrivninger!C18,0)</f>
        <v>0</v>
      </c>
      <c r="I18" s="3"/>
      <c r="N18" s="42">
        <v>8</v>
      </c>
      <c r="O18" s="43">
        <f t="shared" si="9"/>
        <v>0</v>
      </c>
      <c r="P18" s="43">
        <f>ROUND(IF(Q17&gt;0,(+Q17*'Beregningsskema tilbud med afd.'!$B$10),0),0)</f>
        <v>0</v>
      </c>
      <c r="Q18" s="43">
        <f t="shared" si="3"/>
        <v>0</v>
      </c>
      <c r="R18" s="3">
        <f t="shared" si="10"/>
        <v>2017</v>
      </c>
      <c r="S18" s="44">
        <f>IF('Beregningsskema tilbud med afd.'!$B$12=Afskrivninger!R18,Afskrivninger!P18,0)*IF($O$5='Beregningsskema tilbud med afd.'!$B$12,(13-Afskrivninger!$O$6)/12,1)*IF(($O$5-$O$7)='Beregningsskema tilbud med afd.'!$B$12,(Afskrivninger!$O$6+13)/12,1)</f>
        <v>0</v>
      </c>
      <c r="T18" s="102">
        <f>IF('Beregningsskema tilbud med afd.'!$B$12=Afskrivninger!R18,Afskrivninger!O18,0)</f>
        <v>0</v>
      </c>
      <c r="V18" s="42">
        <f t="shared" si="11"/>
        <v>8</v>
      </c>
      <c r="W18" s="43">
        <f t="shared" si="12"/>
        <v>0</v>
      </c>
      <c r="X18" s="43">
        <f>ROUND(IF(Y17&gt;0,(+Y17*'Beregningsskema tilbud med afd.'!$B$10),0),0)</f>
        <v>0</v>
      </c>
      <c r="Y18" s="43">
        <f t="shared" si="4"/>
        <v>0</v>
      </c>
      <c r="Z18" s="3">
        <f t="shared" si="13"/>
        <v>2019</v>
      </c>
      <c r="AA18" s="44">
        <f>IF('Beregningsskema tilbud med afd.'!$B$12=Afskrivninger!Z18,Afskrivninger!X18,0)*IF($W$5='Beregningsskema tilbud med afd.'!$B$12,(13-Afskrivninger!$W$6)/12,1)*IF(($W$5-$W$7)='Beregningsskema tilbud med afd.'!$B$12,(Afskrivninger!$W$6+13)/12,1)</f>
        <v>0</v>
      </c>
      <c r="AB18" s="102">
        <f>IF('Beregningsskema tilbud med afd.'!$B$12=Afskrivninger!Z18,Afskrivninger!W18,0)</f>
        <v>0</v>
      </c>
      <c r="AD18" s="42">
        <v>8</v>
      </c>
      <c r="AE18" s="43">
        <f t="shared" si="14"/>
        <v>0</v>
      </c>
      <c r="AF18" s="43">
        <f>ROUND(IF(AG17&gt;0,(+AG17*'Beregningsskema tilbud med afd.'!$B$10),0),0)</f>
        <v>0</v>
      </c>
      <c r="AG18" s="43">
        <f t="shared" si="5"/>
        <v>0</v>
      </c>
      <c r="AH18" s="3">
        <f t="shared" si="15"/>
        <v>2026</v>
      </c>
      <c r="AI18" s="44">
        <f>IF('Beregningsskema tilbud med afd.'!$B$12=Afskrivninger!AH18,Afskrivninger!AF18,0)*IF($AE$5='Beregningsskema tilbud med afd.'!$B$12,(13-Afskrivninger!$AE$6)/12,1)*IF(($AE$5-$AE$7)='Beregningsskema tilbud med afd.'!$B$12,(Afskrivninger!$AE$6+13)/12,1)</f>
        <v>0</v>
      </c>
      <c r="AJ18" s="102">
        <f>IF('Beregningsskema tilbud med afd.'!$B$12=Afskrivninger!AH18,Afskrivninger!AE18,0)</f>
        <v>0</v>
      </c>
      <c r="AL18" s="42">
        <f t="shared" si="16"/>
        <v>8</v>
      </c>
      <c r="AM18" s="43">
        <f t="shared" si="17"/>
        <v>0</v>
      </c>
      <c r="AN18" s="43">
        <f>ROUND(IF(AO17&gt;0,(+AO17*'Beregningsskema tilbud med afd.'!$B$10),0),0)</f>
        <v>0</v>
      </c>
      <c r="AO18" s="43">
        <f t="shared" si="6"/>
        <v>0</v>
      </c>
      <c r="AP18" s="3">
        <f t="shared" si="18"/>
        <v>7</v>
      </c>
      <c r="AQ18" s="44">
        <f>IF('Beregningsskema tilbud med afd.'!$B$12=Afskrivninger!AP18,Afskrivninger!AN18,0)</f>
        <v>0</v>
      </c>
      <c r="AR18" s="102">
        <f>IF('Beregningsskema tilbud med afd.'!$B$12=Afskrivninger!AP18,Afskrivninger!AM18,0)</f>
        <v>0</v>
      </c>
      <c r="AT18" s="42">
        <v>8</v>
      </c>
      <c r="AU18" s="43">
        <f t="shared" si="19"/>
        <v>0</v>
      </c>
      <c r="AV18" s="43">
        <f>ROUND(IF(AW17&gt;0,(+AW17*'Beregningsskema tilbud med afd.'!$B$10),0),0)</f>
        <v>0</v>
      </c>
      <c r="AW18" s="43">
        <f t="shared" si="7"/>
        <v>0</v>
      </c>
      <c r="AX18" s="3">
        <f t="shared" si="20"/>
        <v>7</v>
      </c>
      <c r="AY18" s="44">
        <f>IF('Beregningsskema tilbud med afd.'!$B$12=Afskrivninger!AX18,Afskrivninger!AV18,0)*IF($AU$5='Beregningsskema tilbud med afd.'!$B$12,(13-Afskrivninger!$AU$6)/12,1)*IF(($AU$5-$AU$7)='Beregningsskema tilbud med afd.'!$B$12,(Afskrivninger!$AU$6+13)/12,1)</f>
        <v>0</v>
      </c>
      <c r="AZ18" s="102">
        <f>IF('Beregningsskema tilbud med afd.'!$B$12=Afskrivninger!AX18,Afskrivninger!AU18,0)</f>
        <v>0</v>
      </c>
      <c r="BB18" s="42">
        <f t="shared" si="21"/>
        <v>8</v>
      </c>
      <c r="BC18" s="43">
        <f t="shared" si="22"/>
        <v>0</v>
      </c>
      <c r="BD18" s="43">
        <f>ROUND(IF(BE17&gt;0,(+BE17*'Beregningsskema tilbud med afd.'!$B$10),0),0)</f>
        <v>0</v>
      </c>
      <c r="BE18" s="43">
        <f t="shared" si="8"/>
        <v>0</v>
      </c>
      <c r="BF18" s="3">
        <f t="shared" si="23"/>
        <v>7</v>
      </c>
      <c r="BG18" s="44">
        <f>IF('Beregningsskema tilbud med afd.'!$B$12=Afskrivninger!BF18,Afskrivninger!BD18,0)*IF($BC$5='Beregningsskema tilbud med afd.'!$B$12,(13-Afskrivninger!$BC$6)/12,1)*IF(($BC$5-$BC$7)='Beregningsskema tilbud med afd.'!$B$12,(Afskrivninger!$BC$6+13)/12,1)</f>
        <v>0</v>
      </c>
      <c r="BH18" s="102">
        <f>IF('Beregningsskema tilbud med afd.'!$B$12=Afskrivninger!BF18,Afskrivninger!BC18,0)</f>
        <v>0</v>
      </c>
    </row>
    <row r="19" spans="1:60" x14ac:dyDescent="0.2">
      <c r="A19" s="42"/>
      <c r="B19" s="51">
        <f t="shared" si="0"/>
        <v>15</v>
      </c>
      <c r="C19" s="12">
        <f>$A$5/'Beregningsskema tilbud med afd.'!B$11</f>
        <v>0</v>
      </c>
      <c r="D19" s="50">
        <f>+E18*'Beregningsskema tilbud med afd.'!$B$10</f>
        <v>0</v>
      </c>
      <c r="E19" s="50">
        <f t="shared" si="1"/>
        <v>0</v>
      </c>
      <c r="F19" s="49">
        <f t="shared" si="2"/>
        <v>2018</v>
      </c>
      <c r="G19" s="49">
        <f>IF('Beregningsskema tilbud med afd.'!$B$12=Afskrivninger!F19,Afskrivninger!D19,0)</f>
        <v>0</v>
      </c>
      <c r="H19" s="52">
        <f>IF('Beregningsskema tilbud med afd.'!$B$12=Afskrivninger!F19,Afskrivninger!C19,0)</f>
        <v>0</v>
      </c>
      <c r="I19" s="3"/>
      <c r="N19" s="42">
        <v>9</v>
      </c>
      <c r="O19" s="43">
        <f t="shared" si="9"/>
        <v>0</v>
      </c>
      <c r="P19" s="43">
        <f>ROUND(IF(Q18&gt;0,(+Q18*'Beregningsskema tilbud med afd.'!$B$10),0),0)</f>
        <v>0</v>
      </c>
      <c r="Q19" s="43">
        <f t="shared" ref="Q19:Q43" si="24">ROUND(IF(SUM(Q18-O19)&lt;0,0,(Q18-O19)),2)</f>
        <v>0</v>
      </c>
      <c r="R19" s="3">
        <f t="shared" si="10"/>
        <v>2018</v>
      </c>
      <c r="S19" s="44">
        <f>IF('Beregningsskema tilbud med afd.'!$B$12=Afskrivninger!R19,Afskrivninger!P19,0)*IF($O$5='Beregningsskema tilbud med afd.'!$B$12,(13-Afskrivninger!$O$6)/12,1)*IF(($O$5-$O$7)='Beregningsskema tilbud med afd.'!$B$12,(Afskrivninger!$O$6+13)/12,1)</f>
        <v>0</v>
      </c>
      <c r="T19" s="102">
        <f>IF('Beregningsskema tilbud med afd.'!$B$12=Afskrivninger!R19,Afskrivninger!O19,0)</f>
        <v>0</v>
      </c>
      <c r="V19" s="42">
        <f t="shared" si="11"/>
        <v>9</v>
      </c>
      <c r="W19" s="43">
        <f t="shared" si="12"/>
        <v>0</v>
      </c>
      <c r="X19" s="43">
        <f>ROUND(IF(Y18&gt;0,(+Y18*'Beregningsskema tilbud med afd.'!$B$10),0),0)</f>
        <v>0</v>
      </c>
      <c r="Y19" s="43">
        <f t="shared" ref="Y19:Y43" si="25">ROUND(IF(SUM(Y18-W19)&lt;0,0,(Y18-W19)),2)</f>
        <v>0</v>
      </c>
      <c r="Z19" s="3">
        <f t="shared" si="13"/>
        <v>2020</v>
      </c>
      <c r="AA19" s="44">
        <f>IF('Beregningsskema tilbud med afd.'!$B$12=Afskrivninger!Z19,Afskrivninger!X19,0)*IF($W$5='Beregningsskema tilbud med afd.'!$B$12,(13-Afskrivninger!$W$6)/12,1)*IF(($W$5-$W$7)='Beregningsskema tilbud med afd.'!$B$12,(Afskrivninger!$W$6+13)/12,1)</f>
        <v>0</v>
      </c>
      <c r="AB19" s="102">
        <f>IF('Beregningsskema tilbud med afd.'!$B$12=Afskrivninger!Z19,Afskrivninger!W19,0)</f>
        <v>0</v>
      </c>
      <c r="AD19" s="42">
        <v>9</v>
      </c>
      <c r="AE19" s="43">
        <f t="shared" si="14"/>
        <v>0</v>
      </c>
      <c r="AF19" s="43">
        <f>ROUND(IF(AG18&gt;0,(+AG18*'Beregningsskema tilbud med afd.'!$B$10),0),0)</f>
        <v>0</v>
      </c>
      <c r="AG19" s="43">
        <f t="shared" ref="AG19:AG43" si="26">ROUND(IF(SUM(AG18-AE19)&lt;0,0,(AG18-AE19)),2)</f>
        <v>0</v>
      </c>
      <c r="AH19" s="3">
        <f t="shared" si="15"/>
        <v>2027</v>
      </c>
      <c r="AI19" s="44">
        <f>IF('Beregningsskema tilbud med afd.'!$B$12=Afskrivninger!AH19,Afskrivninger!AF19,0)*IF($AE$5='Beregningsskema tilbud med afd.'!$B$12,(13-Afskrivninger!$AE$6)/12,1)*IF(($AE$5-$AE$7)='Beregningsskema tilbud med afd.'!$B$12,(Afskrivninger!$AE$6+13)/12,1)</f>
        <v>0</v>
      </c>
      <c r="AJ19" s="102">
        <f>IF('Beregningsskema tilbud med afd.'!$B$12=Afskrivninger!AH19,Afskrivninger!AE19,0)</f>
        <v>0</v>
      </c>
      <c r="AL19" s="42">
        <f t="shared" si="16"/>
        <v>9</v>
      </c>
      <c r="AM19" s="43">
        <f t="shared" si="17"/>
        <v>0</v>
      </c>
      <c r="AN19" s="43">
        <f>ROUND(IF(AO18&gt;0,(+AO18*'Beregningsskema tilbud med afd.'!$B$10),0),0)</f>
        <v>0</v>
      </c>
      <c r="AO19" s="43">
        <f t="shared" ref="AO19:AO43" si="27">ROUND(IF(SUM(AO18-AM19)&lt;0,0,(AO18-AM19)),2)</f>
        <v>0</v>
      </c>
      <c r="AP19" s="3">
        <f t="shared" si="18"/>
        <v>8</v>
      </c>
      <c r="AQ19" s="44">
        <f>IF('Beregningsskema tilbud med afd.'!$B$12=Afskrivninger!AP19,Afskrivninger!AN19,0)</f>
        <v>0</v>
      </c>
      <c r="AR19" s="102">
        <f>IF('Beregningsskema tilbud med afd.'!$B$12=Afskrivninger!AP19,Afskrivninger!AM19,0)</f>
        <v>0</v>
      </c>
      <c r="AT19" s="42">
        <v>9</v>
      </c>
      <c r="AU19" s="43">
        <f t="shared" si="19"/>
        <v>0</v>
      </c>
      <c r="AV19" s="43">
        <f>ROUND(IF(AW18&gt;0,(+AW18*'Beregningsskema tilbud med afd.'!$B$10),0),0)</f>
        <v>0</v>
      </c>
      <c r="AW19" s="43">
        <f t="shared" ref="AW19:AW43" si="28">ROUND(IF(SUM(AW18-AU19)&lt;0,0,(AW18-AU19)),2)</f>
        <v>0</v>
      </c>
      <c r="AX19" s="3">
        <f t="shared" si="20"/>
        <v>8</v>
      </c>
      <c r="AY19" s="44">
        <f>IF('Beregningsskema tilbud med afd.'!$B$12=Afskrivninger!AX19,Afskrivninger!AV19,0)*IF($AU$5='Beregningsskema tilbud med afd.'!$B$12,(13-Afskrivninger!$AU$6)/12,1)*IF(($AU$5-$AU$7)='Beregningsskema tilbud med afd.'!$B$12,(Afskrivninger!$AU$6+13)/12,1)</f>
        <v>0</v>
      </c>
      <c r="AZ19" s="102">
        <f>IF('Beregningsskema tilbud med afd.'!$B$12=Afskrivninger!AX19,Afskrivninger!AU19,0)</f>
        <v>0</v>
      </c>
      <c r="BB19" s="42">
        <f t="shared" si="21"/>
        <v>9</v>
      </c>
      <c r="BC19" s="43">
        <f t="shared" si="22"/>
        <v>0</v>
      </c>
      <c r="BD19" s="43">
        <f>ROUND(IF(BE18&gt;0,(+BE18*'Beregningsskema tilbud med afd.'!$B$10),0),0)</f>
        <v>0</v>
      </c>
      <c r="BE19" s="43">
        <f t="shared" ref="BE19:BE43" si="29">ROUND(IF(SUM(BE18-BC19)&lt;0,0,(BE18-BC19)),2)</f>
        <v>0</v>
      </c>
      <c r="BF19" s="3">
        <f t="shared" si="23"/>
        <v>8</v>
      </c>
      <c r="BG19" s="44">
        <f>IF('Beregningsskema tilbud med afd.'!$B$12=Afskrivninger!BF19,Afskrivninger!BD19,0)*IF($BC$5='Beregningsskema tilbud med afd.'!$B$12,(13-Afskrivninger!$BC$6)/12,1)*IF(($BC$5-$BC$7)='Beregningsskema tilbud med afd.'!$B$12,(Afskrivninger!$BC$6+13)/12,1)</f>
        <v>0</v>
      </c>
      <c r="BH19" s="102">
        <f>IF('Beregningsskema tilbud med afd.'!$B$12=Afskrivninger!BF19,Afskrivninger!BC19,0)</f>
        <v>0</v>
      </c>
    </row>
    <row r="20" spans="1:60" x14ac:dyDescent="0.2">
      <c r="A20" s="42"/>
      <c r="B20" s="51">
        <f t="shared" si="0"/>
        <v>16</v>
      </c>
      <c r="C20" s="12">
        <f>$A$5/'Beregningsskema tilbud med afd.'!B$11</f>
        <v>0</v>
      </c>
      <c r="D20" s="50">
        <f>+E19*'Beregningsskema tilbud med afd.'!$B$10</f>
        <v>0</v>
      </c>
      <c r="E20" s="50">
        <f t="shared" si="1"/>
        <v>0</v>
      </c>
      <c r="F20" s="49">
        <f t="shared" si="2"/>
        <v>2019</v>
      </c>
      <c r="G20" s="49">
        <f>IF('Beregningsskema tilbud med afd.'!$B$12=Afskrivninger!F20,Afskrivninger!D20,0)</f>
        <v>0</v>
      </c>
      <c r="H20" s="52">
        <f>IF('Beregningsskema tilbud med afd.'!$B$12=Afskrivninger!F20,Afskrivninger!C20,0)</f>
        <v>0</v>
      </c>
      <c r="I20" s="3"/>
      <c r="N20" s="42">
        <v>10</v>
      </c>
      <c r="O20" s="43">
        <f t="shared" si="9"/>
        <v>0</v>
      </c>
      <c r="P20" s="43">
        <f>ROUND(IF(Q19&gt;0,(+Q19*'Beregningsskema tilbud med afd.'!$B$10),0),0)</f>
        <v>0</v>
      </c>
      <c r="Q20" s="43">
        <f t="shared" si="24"/>
        <v>0</v>
      </c>
      <c r="R20" s="3">
        <f t="shared" si="10"/>
        <v>2019</v>
      </c>
      <c r="S20" s="44">
        <f>IF('Beregningsskema tilbud med afd.'!$B$12=Afskrivninger!R20,Afskrivninger!P20,0)*IF($O$5='Beregningsskema tilbud med afd.'!$B$12,(13-Afskrivninger!$O$6)/12,1)*IF(($O$5-$O$7)='Beregningsskema tilbud med afd.'!$B$12,(Afskrivninger!$O$6+13)/12,1)</f>
        <v>0</v>
      </c>
      <c r="T20" s="102">
        <f>IF('Beregningsskema tilbud med afd.'!$B$12=Afskrivninger!R20,Afskrivninger!O20,0)</f>
        <v>0</v>
      </c>
      <c r="V20" s="42">
        <f t="shared" si="11"/>
        <v>10</v>
      </c>
      <c r="W20" s="43">
        <f t="shared" si="12"/>
        <v>0</v>
      </c>
      <c r="X20" s="43">
        <f>ROUND(IF(Y19&gt;0,(+Y19*'Beregningsskema tilbud med afd.'!$B$10),0),0)</f>
        <v>0</v>
      </c>
      <c r="Y20" s="43">
        <f t="shared" si="25"/>
        <v>0</v>
      </c>
      <c r="Z20" s="3">
        <f t="shared" si="13"/>
        <v>2021</v>
      </c>
      <c r="AA20" s="44">
        <f>IF('Beregningsskema tilbud med afd.'!$B$12=Afskrivninger!Z20,Afskrivninger!X20,0)*IF($W$5='Beregningsskema tilbud med afd.'!$B$12,(13-Afskrivninger!$W$6)/12,1)*IF(($W$5-$W$7)='Beregningsskema tilbud med afd.'!$B$12,(Afskrivninger!$W$6+13)/12,1)</f>
        <v>0</v>
      </c>
      <c r="AB20" s="102">
        <f>IF('Beregningsskema tilbud med afd.'!$B$12=Afskrivninger!Z20,Afskrivninger!W20,0)</f>
        <v>0</v>
      </c>
      <c r="AD20" s="42">
        <v>10</v>
      </c>
      <c r="AE20" s="43">
        <f t="shared" si="14"/>
        <v>0</v>
      </c>
      <c r="AF20" s="43">
        <f>ROUND(IF(AG19&gt;0,(+AG19*'Beregningsskema tilbud med afd.'!$B$10),0),0)</f>
        <v>0</v>
      </c>
      <c r="AG20" s="43">
        <f t="shared" si="26"/>
        <v>0</v>
      </c>
      <c r="AH20" s="3">
        <f t="shared" si="15"/>
        <v>2028</v>
      </c>
      <c r="AI20" s="44">
        <f>IF('Beregningsskema tilbud med afd.'!$B$12=Afskrivninger!AH20,Afskrivninger!AF20,0)*IF($AE$5='Beregningsskema tilbud med afd.'!$B$12,(13-Afskrivninger!$AE$6)/12,1)*IF(($AE$5-$AE$7)='Beregningsskema tilbud med afd.'!$B$12,(Afskrivninger!$AE$6+13)/12,1)</f>
        <v>0</v>
      </c>
      <c r="AJ20" s="102">
        <f>IF('Beregningsskema tilbud med afd.'!$B$12=Afskrivninger!AH20,Afskrivninger!AE20,0)</f>
        <v>0</v>
      </c>
      <c r="AL20" s="42">
        <f t="shared" si="16"/>
        <v>10</v>
      </c>
      <c r="AM20" s="43">
        <f t="shared" si="17"/>
        <v>0</v>
      </c>
      <c r="AN20" s="43">
        <f>ROUND(IF(AO19&gt;0,(+AO19*'Beregningsskema tilbud med afd.'!$B$10),0),0)</f>
        <v>0</v>
      </c>
      <c r="AO20" s="43">
        <f t="shared" si="27"/>
        <v>0</v>
      </c>
      <c r="AP20" s="3">
        <f t="shared" si="18"/>
        <v>9</v>
      </c>
      <c r="AQ20" s="44">
        <f>IF('Beregningsskema tilbud med afd.'!$B$12=Afskrivninger!AP20,Afskrivninger!AN20,0)</f>
        <v>0</v>
      </c>
      <c r="AR20" s="102">
        <f>IF('Beregningsskema tilbud med afd.'!$B$12=Afskrivninger!AP20,Afskrivninger!AM20,0)</f>
        <v>0</v>
      </c>
      <c r="AT20" s="42">
        <v>10</v>
      </c>
      <c r="AU20" s="43">
        <f t="shared" si="19"/>
        <v>0</v>
      </c>
      <c r="AV20" s="43">
        <f>ROUND(IF(AW19&gt;0,(+AW19*'Beregningsskema tilbud med afd.'!$B$10),0),0)</f>
        <v>0</v>
      </c>
      <c r="AW20" s="43">
        <f t="shared" si="28"/>
        <v>0</v>
      </c>
      <c r="AX20" s="3">
        <f t="shared" si="20"/>
        <v>9</v>
      </c>
      <c r="AY20" s="44">
        <f>IF('Beregningsskema tilbud med afd.'!$B$12=Afskrivninger!AX20,Afskrivninger!AV20,0)*IF($AU$5='Beregningsskema tilbud med afd.'!$B$12,(13-Afskrivninger!$AU$6)/12,1)*IF(($AU$5-$AU$7)='Beregningsskema tilbud med afd.'!$B$12,(Afskrivninger!$AU$6+13)/12,1)</f>
        <v>0</v>
      </c>
      <c r="AZ20" s="102">
        <f>IF('Beregningsskema tilbud med afd.'!$B$12=Afskrivninger!AX20,Afskrivninger!AU20,0)</f>
        <v>0</v>
      </c>
      <c r="BB20" s="42">
        <f t="shared" si="21"/>
        <v>10</v>
      </c>
      <c r="BC20" s="43">
        <f t="shared" si="22"/>
        <v>0</v>
      </c>
      <c r="BD20" s="43">
        <f>ROUND(IF(BE19&gt;0,(+BE19*'Beregningsskema tilbud med afd.'!$B$10),0),0)</f>
        <v>0</v>
      </c>
      <c r="BE20" s="43">
        <f t="shared" si="29"/>
        <v>0</v>
      </c>
      <c r="BF20" s="3">
        <f t="shared" si="23"/>
        <v>9</v>
      </c>
      <c r="BG20" s="44">
        <f>IF('Beregningsskema tilbud med afd.'!$B$12=Afskrivninger!BF20,Afskrivninger!BD20,0)*IF($BC$5='Beregningsskema tilbud med afd.'!$B$12,(13-Afskrivninger!$BC$6)/12,1)*IF(($BC$5-$BC$7)='Beregningsskema tilbud med afd.'!$B$12,(Afskrivninger!$BC$6+13)/12,1)</f>
        <v>0</v>
      </c>
      <c r="BH20" s="102">
        <f>IF('Beregningsskema tilbud med afd.'!$B$12=Afskrivninger!BF20,Afskrivninger!BC20,0)</f>
        <v>0</v>
      </c>
    </row>
    <row r="21" spans="1:60" x14ac:dyDescent="0.2">
      <c r="A21" s="42"/>
      <c r="B21" s="51">
        <f t="shared" si="0"/>
        <v>17</v>
      </c>
      <c r="C21" s="12">
        <f>$A$5/'Beregningsskema tilbud med afd.'!B$11</f>
        <v>0</v>
      </c>
      <c r="D21" s="50">
        <f>+E20*'Beregningsskema tilbud med afd.'!$B$10</f>
        <v>0</v>
      </c>
      <c r="E21" s="50">
        <f t="shared" si="1"/>
        <v>0</v>
      </c>
      <c r="F21" s="49">
        <f t="shared" si="2"/>
        <v>2020</v>
      </c>
      <c r="G21" s="49">
        <f>IF('Beregningsskema tilbud med afd.'!$B$12=Afskrivninger!F21,Afskrivninger!D21,0)</f>
        <v>0</v>
      </c>
      <c r="H21" s="52">
        <f>IF('Beregningsskema tilbud med afd.'!$B$12=Afskrivninger!F21,Afskrivninger!C21,0)</f>
        <v>0</v>
      </c>
      <c r="I21" s="3"/>
      <c r="N21" s="42">
        <v>11</v>
      </c>
      <c r="O21" s="43">
        <f t="shared" si="9"/>
        <v>0</v>
      </c>
      <c r="P21" s="43">
        <f>ROUND(IF(Q20&gt;0,(+Q20*'Beregningsskema tilbud med afd.'!$B$10),0),0)</f>
        <v>0</v>
      </c>
      <c r="Q21" s="43">
        <f t="shared" si="24"/>
        <v>0</v>
      </c>
      <c r="R21" s="3">
        <f t="shared" si="10"/>
        <v>2020</v>
      </c>
      <c r="S21" s="44">
        <f>IF('Beregningsskema tilbud med afd.'!$B$12=Afskrivninger!R21,Afskrivninger!P21,0)*IF($O$5='Beregningsskema tilbud med afd.'!$B$12,(13-Afskrivninger!$O$6)/12,1)*IF(($O$5-$O$7)='Beregningsskema tilbud med afd.'!$B$12,(Afskrivninger!$O$6+13)/12,1)</f>
        <v>0</v>
      </c>
      <c r="T21" s="102">
        <f>IF('Beregningsskema tilbud med afd.'!$B$12=Afskrivninger!R21,Afskrivninger!O21,0)</f>
        <v>0</v>
      </c>
      <c r="V21" s="42">
        <f t="shared" si="11"/>
        <v>11</v>
      </c>
      <c r="W21" s="43">
        <f t="shared" si="12"/>
        <v>0</v>
      </c>
      <c r="X21" s="43">
        <f>ROUND(IF(Y20&gt;0,(+Y20*'Beregningsskema tilbud med afd.'!$B$10),0),0)</f>
        <v>0</v>
      </c>
      <c r="Y21" s="43">
        <f t="shared" si="25"/>
        <v>0</v>
      </c>
      <c r="Z21" s="3">
        <f t="shared" si="13"/>
        <v>2022</v>
      </c>
      <c r="AA21" s="44">
        <f>IF('Beregningsskema tilbud med afd.'!$B$12=Afskrivninger!Z21,Afskrivninger!X21,0)*IF($W$5='Beregningsskema tilbud med afd.'!$B$12,(13-Afskrivninger!$W$6)/12,1)*IF(($W$5-$W$7)='Beregningsskema tilbud med afd.'!$B$12,(Afskrivninger!$W$6+13)/12,1)</f>
        <v>0</v>
      </c>
      <c r="AB21" s="102">
        <f>IF('Beregningsskema tilbud med afd.'!$B$12=Afskrivninger!Z21,Afskrivninger!W21,0)</f>
        <v>0</v>
      </c>
      <c r="AD21" s="42">
        <v>11</v>
      </c>
      <c r="AE21" s="43">
        <f t="shared" si="14"/>
        <v>0</v>
      </c>
      <c r="AF21" s="43">
        <f>ROUND(IF(AG20&gt;0,(+AG20*'Beregningsskema tilbud med afd.'!$B$10),0),0)</f>
        <v>0</v>
      </c>
      <c r="AG21" s="43">
        <f t="shared" si="26"/>
        <v>0</v>
      </c>
      <c r="AH21" s="3">
        <f t="shared" si="15"/>
        <v>2029</v>
      </c>
      <c r="AI21" s="44">
        <f>IF('Beregningsskema tilbud med afd.'!$B$12=Afskrivninger!AH21,Afskrivninger!AF21,0)*IF($AE$5='Beregningsskema tilbud med afd.'!$B$12,(13-Afskrivninger!$AE$6)/12,1)*IF(($AE$5-$AE$7)='Beregningsskema tilbud med afd.'!$B$12,(Afskrivninger!$AE$6+13)/12,1)</f>
        <v>0</v>
      </c>
      <c r="AJ21" s="102">
        <f>IF('Beregningsskema tilbud med afd.'!$B$12=Afskrivninger!AH21,Afskrivninger!AE21,0)</f>
        <v>0</v>
      </c>
      <c r="AL21" s="42">
        <f t="shared" si="16"/>
        <v>11</v>
      </c>
      <c r="AM21" s="43">
        <f t="shared" si="17"/>
        <v>0</v>
      </c>
      <c r="AN21" s="43">
        <f>ROUND(IF(AO20&gt;0,(+AO20*'Beregningsskema tilbud med afd.'!$B$10),0),0)</f>
        <v>0</v>
      </c>
      <c r="AO21" s="43">
        <f t="shared" si="27"/>
        <v>0</v>
      </c>
      <c r="AP21" s="3">
        <f t="shared" si="18"/>
        <v>10</v>
      </c>
      <c r="AQ21" s="44">
        <f>IF('Beregningsskema tilbud med afd.'!$B$12=Afskrivninger!AP21,Afskrivninger!AN21,0)</f>
        <v>0</v>
      </c>
      <c r="AR21" s="102">
        <f>IF('Beregningsskema tilbud med afd.'!$B$12=Afskrivninger!AP21,Afskrivninger!AM21,0)</f>
        <v>0</v>
      </c>
      <c r="AT21" s="42">
        <v>11</v>
      </c>
      <c r="AU21" s="43">
        <f t="shared" si="19"/>
        <v>0</v>
      </c>
      <c r="AV21" s="43">
        <f>ROUND(IF(AW20&gt;0,(+AW20*'Beregningsskema tilbud med afd.'!$B$10),0),0)</f>
        <v>0</v>
      </c>
      <c r="AW21" s="43">
        <f t="shared" si="28"/>
        <v>0</v>
      </c>
      <c r="AX21" s="3">
        <f t="shared" si="20"/>
        <v>10</v>
      </c>
      <c r="AY21" s="44">
        <f>IF('Beregningsskema tilbud med afd.'!$B$12=Afskrivninger!AX21,Afskrivninger!AV21,0)*IF($AU$5='Beregningsskema tilbud med afd.'!$B$12,(13-Afskrivninger!$AU$6)/12,1)*IF(($AU$5-$AU$7)='Beregningsskema tilbud med afd.'!$B$12,(Afskrivninger!$AU$6+13)/12,1)</f>
        <v>0</v>
      </c>
      <c r="AZ21" s="102">
        <f>IF('Beregningsskema tilbud med afd.'!$B$12=Afskrivninger!AX21,Afskrivninger!AU21,0)</f>
        <v>0</v>
      </c>
      <c r="BB21" s="42">
        <f t="shared" si="21"/>
        <v>11</v>
      </c>
      <c r="BC21" s="43">
        <f t="shared" si="22"/>
        <v>0</v>
      </c>
      <c r="BD21" s="43">
        <f>ROUND(IF(BE20&gt;0,(+BE20*'Beregningsskema tilbud med afd.'!$B$10),0),0)</f>
        <v>0</v>
      </c>
      <c r="BE21" s="43">
        <f t="shared" si="29"/>
        <v>0</v>
      </c>
      <c r="BF21" s="3">
        <f t="shared" si="23"/>
        <v>10</v>
      </c>
      <c r="BG21" s="44">
        <f>IF('Beregningsskema tilbud med afd.'!$B$12=Afskrivninger!BF21,Afskrivninger!BD21,0)*IF($BC$5='Beregningsskema tilbud med afd.'!$B$12,(13-Afskrivninger!$BC$6)/12,1)*IF(($BC$5-$BC$7)='Beregningsskema tilbud med afd.'!$B$12,(Afskrivninger!$BC$6+13)/12,1)</f>
        <v>0</v>
      </c>
      <c r="BH21" s="102">
        <f>IF('Beregningsskema tilbud med afd.'!$B$12=Afskrivninger!BF21,Afskrivninger!BC21,0)</f>
        <v>0</v>
      </c>
    </row>
    <row r="22" spans="1:60" x14ac:dyDescent="0.2">
      <c r="A22" s="42"/>
      <c r="B22" s="51">
        <f t="shared" si="0"/>
        <v>18</v>
      </c>
      <c r="C22" s="12">
        <f>$A$5/'Beregningsskema tilbud med afd.'!B$11</f>
        <v>0</v>
      </c>
      <c r="D22" s="50">
        <f>+E21*'Beregningsskema tilbud med afd.'!$B$10</f>
        <v>0</v>
      </c>
      <c r="E22" s="50">
        <f t="shared" si="1"/>
        <v>0</v>
      </c>
      <c r="F22" s="49">
        <f t="shared" si="2"/>
        <v>2021</v>
      </c>
      <c r="G22" s="49">
        <f>IF('Beregningsskema tilbud med afd.'!$B$12=Afskrivninger!F22,Afskrivninger!D22,0)</f>
        <v>0</v>
      </c>
      <c r="H22" s="52">
        <f>IF('Beregningsskema tilbud med afd.'!$B$12=Afskrivninger!F22,Afskrivninger!C22,0)</f>
        <v>0</v>
      </c>
      <c r="I22" s="3"/>
      <c r="N22" s="42">
        <v>12</v>
      </c>
      <c r="O22" s="43">
        <f t="shared" si="9"/>
        <v>0</v>
      </c>
      <c r="P22" s="43">
        <f>ROUND(IF(Q21&gt;0,(+Q21*'Beregningsskema tilbud med afd.'!$B$10),0),0)</f>
        <v>0</v>
      </c>
      <c r="Q22" s="43">
        <f t="shared" si="24"/>
        <v>0</v>
      </c>
      <c r="R22" s="3">
        <f t="shared" si="10"/>
        <v>2021</v>
      </c>
      <c r="S22" s="44">
        <f>IF('Beregningsskema tilbud med afd.'!$B$12=Afskrivninger!R22,Afskrivninger!P22,0)*IF($O$5='Beregningsskema tilbud med afd.'!$B$12,(13-Afskrivninger!$O$6)/12,1)*IF(($O$5-$O$7)='Beregningsskema tilbud med afd.'!$B$12,(Afskrivninger!$O$6+13)/12,1)</f>
        <v>0</v>
      </c>
      <c r="T22" s="102">
        <f>IF('Beregningsskema tilbud med afd.'!$B$12=Afskrivninger!R22,Afskrivninger!O22,0)</f>
        <v>0</v>
      </c>
      <c r="V22" s="42">
        <f t="shared" si="11"/>
        <v>12</v>
      </c>
      <c r="W22" s="43">
        <f t="shared" si="12"/>
        <v>0</v>
      </c>
      <c r="X22" s="43">
        <f>ROUND(IF(Y21&gt;0,(+Y21*'Beregningsskema tilbud med afd.'!$B$10),0),0)</f>
        <v>0</v>
      </c>
      <c r="Y22" s="43">
        <f t="shared" si="25"/>
        <v>0</v>
      </c>
      <c r="Z22" s="3">
        <f t="shared" si="13"/>
        <v>2023</v>
      </c>
      <c r="AA22" s="44">
        <f>IF('Beregningsskema tilbud med afd.'!$B$12=Afskrivninger!Z22,Afskrivninger!X22,0)*IF($W$5='Beregningsskema tilbud med afd.'!$B$12,(13-Afskrivninger!$W$6)/12,1)*IF(($W$5-$W$7)='Beregningsskema tilbud med afd.'!$B$12,(Afskrivninger!$W$6+13)/12,1)</f>
        <v>0</v>
      </c>
      <c r="AB22" s="102">
        <f>IF('Beregningsskema tilbud med afd.'!$B$12=Afskrivninger!Z22,Afskrivninger!W22,0)</f>
        <v>0</v>
      </c>
      <c r="AD22" s="42">
        <v>12</v>
      </c>
      <c r="AE22" s="43">
        <f t="shared" si="14"/>
        <v>0</v>
      </c>
      <c r="AF22" s="43">
        <f>ROUND(IF(AG21&gt;0,(+AG21*'Beregningsskema tilbud med afd.'!$B$10),0),0)</f>
        <v>0</v>
      </c>
      <c r="AG22" s="43">
        <f t="shared" si="26"/>
        <v>0</v>
      </c>
      <c r="AH22" s="3">
        <f t="shared" si="15"/>
        <v>2030</v>
      </c>
      <c r="AI22" s="44">
        <f>IF('Beregningsskema tilbud med afd.'!$B$12=Afskrivninger!AH22,Afskrivninger!AF22,0)*IF($AE$5='Beregningsskema tilbud med afd.'!$B$12,(13-Afskrivninger!$AE$6)/12,1)*IF(($AE$5-$AE$7)='Beregningsskema tilbud med afd.'!$B$12,(Afskrivninger!$AE$6+13)/12,1)</f>
        <v>0</v>
      </c>
      <c r="AJ22" s="102">
        <f>IF('Beregningsskema tilbud med afd.'!$B$12=Afskrivninger!AH22,Afskrivninger!AE22,0)</f>
        <v>0</v>
      </c>
      <c r="AL22" s="42">
        <f t="shared" si="16"/>
        <v>12</v>
      </c>
      <c r="AM22" s="43">
        <f t="shared" si="17"/>
        <v>0</v>
      </c>
      <c r="AN22" s="43">
        <f>ROUND(IF(AO21&gt;0,(+AO21*'Beregningsskema tilbud med afd.'!$B$10),0),0)</f>
        <v>0</v>
      </c>
      <c r="AO22" s="43">
        <f t="shared" si="27"/>
        <v>0</v>
      </c>
      <c r="AP22" s="3">
        <f t="shared" si="18"/>
        <v>11</v>
      </c>
      <c r="AQ22" s="44">
        <f>IF('Beregningsskema tilbud med afd.'!$B$12=Afskrivninger!AP22,Afskrivninger!AN22,0)</f>
        <v>0</v>
      </c>
      <c r="AR22" s="102">
        <f>IF('Beregningsskema tilbud med afd.'!$B$12=Afskrivninger!AP22,Afskrivninger!AM22,0)</f>
        <v>0</v>
      </c>
      <c r="AT22" s="42">
        <v>12</v>
      </c>
      <c r="AU22" s="43">
        <f t="shared" si="19"/>
        <v>0</v>
      </c>
      <c r="AV22" s="43">
        <f>ROUND(IF(AW21&gt;0,(+AW21*'Beregningsskema tilbud med afd.'!$B$10),0),0)</f>
        <v>0</v>
      </c>
      <c r="AW22" s="43">
        <f t="shared" si="28"/>
        <v>0</v>
      </c>
      <c r="AX22" s="3">
        <f t="shared" si="20"/>
        <v>11</v>
      </c>
      <c r="AY22" s="44">
        <f>IF('Beregningsskema tilbud med afd.'!$B$12=Afskrivninger!AX22,Afskrivninger!AV22,0)*IF($AU$5='Beregningsskema tilbud med afd.'!$B$12,(13-Afskrivninger!$AU$6)/12,1)*IF(($AU$5-$AU$7)='Beregningsskema tilbud med afd.'!$B$12,(Afskrivninger!$AU$6+13)/12,1)</f>
        <v>0</v>
      </c>
      <c r="AZ22" s="102">
        <f>IF('Beregningsskema tilbud med afd.'!$B$12=Afskrivninger!AX22,Afskrivninger!AU22,0)</f>
        <v>0</v>
      </c>
      <c r="BB22" s="42">
        <f t="shared" si="21"/>
        <v>12</v>
      </c>
      <c r="BC22" s="43">
        <f t="shared" si="22"/>
        <v>0</v>
      </c>
      <c r="BD22" s="43">
        <f>ROUND(IF(BE21&gt;0,(+BE21*'Beregningsskema tilbud med afd.'!$B$10),0),0)</f>
        <v>0</v>
      </c>
      <c r="BE22" s="43">
        <f t="shared" si="29"/>
        <v>0</v>
      </c>
      <c r="BF22" s="3">
        <f t="shared" si="23"/>
        <v>11</v>
      </c>
      <c r="BG22" s="44">
        <f>IF('Beregningsskema tilbud med afd.'!$B$12=Afskrivninger!BF22,Afskrivninger!BD22,0)*IF($BC$5='Beregningsskema tilbud med afd.'!$B$12,(13-Afskrivninger!$BC$6)/12,1)*IF(($BC$5-$BC$7)='Beregningsskema tilbud med afd.'!$B$12,(Afskrivninger!$BC$6+13)/12,1)</f>
        <v>0</v>
      </c>
      <c r="BH22" s="102">
        <f>IF('Beregningsskema tilbud med afd.'!$B$12=Afskrivninger!BF22,Afskrivninger!BC22,0)</f>
        <v>0</v>
      </c>
    </row>
    <row r="23" spans="1:60" x14ac:dyDescent="0.2">
      <c r="A23" s="42"/>
      <c r="B23" s="51">
        <f t="shared" si="0"/>
        <v>19</v>
      </c>
      <c r="C23" s="12">
        <f>$A$5/'Beregningsskema tilbud med afd.'!B$11</f>
        <v>0</v>
      </c>
      <c r="D23" s="50">
        <f>+E22*'Beregningsskema tilbud med afd.'!$B$10</f>
        <v>0</v>
      </c>
      <c r="E23" s="50">
        <f t="shared" si="1"/>
        <v>0</v>
      </c>
      <c r="F23" s="49">
        <f t="shared" si="2"/>
        <v>2022</v>
      </c>
      <c r="G23" s="49">
        <f>IF('Beregningsskema tilbud med afd.'!$B$12=Afskrivninger!F23,Afskrivninger!D23,0)</f>
        <v>0</v>
      </c>
      <c r="H23" s="52">
        <f>IF('Beregningsskema tilbud med afd.'!$B$12=Afskrivninger!F23,Afskrivninger!C23,0)</f>
        <v>0</v>
      </c>
      <c r="I23" s="3"/>
      <c r="N23" s="42">
        <v>13</v>
      </c>
      <c r="O23" s="43">
        <f t="shared" si="9"/>
        <v>0</v>
      </c>
      <c r="P23" s="43">
        <f>ROUND(IF(Q22&gt;0,(+Q22*'Beregningsskema tilbud med afd.'!$B$10),0),0)</f>
        <v>0</v>
      </c>
      <c r="Q23" s="43">
        <f t="shared" si="24"/>
        <v>0</v>
      </c>
      <c r="R23" s="3">
        <f t="shared" si="10"/>
        <v>2022</v>
      </c>
      <c r="S23" s="44">
        <f>IF('Beregningsskema tilbud med afd.'!$B$12=Afskrivninger!R23,Afskrivninger!P23,0)*IF($O$5='Beregningsskema tilbud med afd.'!$B$12,(13-Afskrivninger!$O$6)/12,1)*IF(($O$5-$O$7)='Beregningsskema tilbud med afd.'!$B$12,(Afskrivninger!$O$6+13)/12,1)</f>
        <v>0</v>
      </c>
      <c r="T23" s="102">
        <f>IF('Beregningsskema tilbud med afd.'!$B$12=Afskrivninger!R23,Afskrivninger!O23,0)</f>
        <v>0</v>
      </c>
      <c r="V23" s="42">
        <f t="shared" si="11"/>
        <v>13</v>
      </c>
      <c r="W23" s="43">
        <f t="shared" si="12"/>
        <v>0</v>
      </c>
      <c r="X23" s="43">
        <f>ROUND(IF(Y22&gt;0,(+Y22*'Beregningsskema tilbud med afd.'!$B$10),0),0)</f>
        <v>0</v>
      </c>
      <c r="Y23" s="43">
        <f t="shared" si="25"/>
        <v>0</v>
      </c>
      <c r="Z23" s="3">
        <f t="shared" si="13"/>
        <v>2024</v>
      </c>
      <c r="AA23" s="44">
        <f>IF('Beregningsskema tilbud med afd.'!$B$12=Afskrivninger!Z23,Afskrivninger!X23,0)*IF($W$5='Beregningsskema tilbud med afd.'!$B$12,(13-Afskrivninger!$W$6)/12,1)*IF(($W$5-$W$7)='Beregningsskema tilbud med afd.'!$B$12,(Afskrivninger!$W$6+13)/12,1)</f>
        <v>0</v>
      </c>
      <c r="AB23" s="102">
        <f>IF('Beregningsskema tilbud med afd.'!$B$12=Afskrivninger!Z23,Afskrivninger!W23,0)</f>
        <v>0</v>
      </c>
      <c r="AD23" s="42">
        <v>13</v>
      </c>
      <c r="AE23" s="43">
        <f t="shared" si="14"/>
        <v>0</v>
      </c>
      <c r="AF23" s="43">
        <f>ROUND(IF(AG22&gt;0,(+AG22*'Beregningsskema tilbud med afd.'!$B$10),0),0)</f>
        <v>0</v>
      </c>
      <c r="AG23" s="43">
        <f t="shared" si="26"/>
        <v>0</v>
      </c>
      <c r="AH23" s="3">
        <f t="shared" si="15"/>
        <v>2031</v>
      </c>
      <c r="AI23" s="44">
        <f>IF('Beregningsskema tilbud med afd.'!$B$12=Afskrivninger!AH23,Afskrivninger!AF23,0)*IF($AE$5='Beregningsskema tilbud med afd.'!$B$12,(13-Afskrivninger!$AE$6)/12,1)*IF(($AE$5-$AE$7)='Beregningsskema tilbud med afd.'!$B$12,(Afskrivninger!$AE$6+13)/12,1)</f>
        <v>0</v>
      </c>
      <c r="AJ23" s="102">
        <f>IF('Beregningsskema tilbud med afd.'!$B$12=Afskrivninger!AH23,Afskrivninger!AE23,0)</f>
        <v>0</v>
      </c>
      <c r="AL23" s="42">
        <f t="shared" si="16"/>
        <v>13</v>
      </c>
      <c r="AM23" s="43">
        <f t="shared" si="17"/>
        <v>0</v>
      </c>
      <c r="AN23" s="43">
        <f>ROUND(IF(AO22&gt;0,(+AO22*'Beregningsskema tilbud med afd.'!$B$10),0),0)</f>
        <v>0</v>
      </c>
      <c r="AO23" s="43">
        <f t="shared" si="27"/>
        <v>0</v>
      </c>
      <c r="AP23" s="3">
        <f t="shared" si="18"/>
        <v>12</v>
      </c>
      <c r="AQ23" s="44">
        <f>IF('Beregningsskema tilbud med afd.'!$B$12=Afskrivninger!AP23,Afskrivninger!AN23,0)</f>
        <v>0</v>
      </c>
      <c r="AR23" s="102">
        <f>IF('Beregningsskema tilbud med afd.'!$B$12=Afskrivninger!AP23,Afskrivninger!AM23,0)</f>
        <v>0</v>
      </c>
      <c r="AT23" s="42">
        <v>13</v>
      </c>
      <c r="AU23" s="43">
        <f t="shared" si="19"/>
        <v>0</v>
      </c>
      <c r="AV23" s="43">
        <f>ROUND(IF(AW22&gt;0,(+AW22*'Beregningsskema tilbud med afd.'!$B$10),0),0)</f>
        <v>0</v>
      </c>
      <c r="AW23" s="43">
        <f t="shared" si="28"/>
        <v>0</v>
      </c>
      <c r="AX23" s="3">
        <f t="shared" si="20"/>
        <v>12</v>
      </c>
      <c r="AY23" s="44">
        <f>IF('Beregningsskema tilbud med afd.'!$B$12=Afskrivninger!AX23,Afskrivninger!AV23,0)*IF($AU$5='Beregningsskema tilbud med afd.'!$B$12,(13-Afskrivninger!$AU$6)/12,1)*IF(($AU$5-$AU$7)='Beregningsskema tilbud med afd.'!$B$12,(Afskrivninger!$AU$6+13)/12,1)</f>
        <v>0</v>
      </c>
      <c r="AZ23" s="102">
        <f>IF('Beregningsskema tilbud med afd.'!$B$12=Afskrivninger!AX23,Afskrivninger!AU23,0)</f>
        <v>0</v>
      </c>
      <c r="BB23" s="42">
        <f t="shared" si="21"/>
        <v>13</v>
      </c>
      <c r="BC23" s="43">
        <f t="shared" si="22"/>
        <v>0</v>
      </c>
      <c r="BD23" s="43">
        <f>ROUND(IF(BE22&gt;0,(+BE22*'Beregningsskema tilbud med afd.'!$B$10),0),0)</f>
        <v>0</v>
      </c>
      <c r="BE23" s="43">
        <f t="shared" si="29"/>
        <v>0</v>
      </c>
      <c r="BF23" s="3">
        <f t="shared" si="23"/>
        <v>12</v>
      </c>
      <c r="BG23" s="44">
        <f>IF('Beregningsskema tilbud med afd.'!$B$12=Afskrivninger!BF23,Afskrivninger!BD23,0)*IF($BC$5='Beregningsskema tilbud med afd.'!$B$12,(13-Afskrivninger!$BC$6)/12,1)*IF(($BC$5-$BC$7)='Beregningsskema tilbud med afd.'!$B$12,(Afskrivninger!$BC$6+13)/12,1)</f>
        <v>0</v>
      </c>
      <c r="BH23" s="102">
        <f>IF('Beregningsskema tilbud med afd.'!$B$12=Afskrivninger!BF23,Afskrivninger!BC23,0)</f>
        <v>0</v>
      </c>
    </row>
    <row r="24" spans="1:60" x14ac:dyDescent="0.2">
      <c r="A24" s="42"/>
      <c r="B24" s="51">
        <f t="shared" si="0"/>
        <v>20</v>
      </c>
      <c r="C24" s="12">
        <f>$A$5/'Beregningsskema tilbud med afd.'!B$11</f>
        <v>0</v>
      </c>
      <c r="D24" s="50">
        <f>+E23*'Beregningsskema tilbud med afd.'!$B$10</f>
        <v>0</v>
      </c>
      <c r="E24" s="50">
        <f t="shared" si="1"/>
        <v>0</v>
      </c>
      <c r="F24" s="49">
        <f t="shared" si="2"/>
        <v>2023</v>
      </c>
      <c r="G24" s="49">
        <f>IF('Beregningsskema tilbud med afd.'!$B$12=Afskrivninger!F24,Afskrivninger!D24,0)</f>
        <v>0</v>
      </c>
      <c r="H24" s="52">
        <f>IF('Beregningsskema tilbud med afd.'!$B$12=Afskrivninger!F24,Afskrivninger!C24,0)</f>
        <v>0</v>
      </c>
      <c r="I24" s="3"/>
      <c r="N24" s="42">
        <v>14</v>
      </c>
      <c r="O24" s="43">
        <f t="shared" si="9"/>
        <v>0</v>
      </c>
      <c r="P24" s="43">
        <f>ROUND(IF(Q23&gt;0,(+Q23*'Beregningsskema tilbud med afd.'!$B$10),0),0)</f>
        <v>0</v>
      </c>
      <c r="Q24" s="43">
        <f t="shared" si="24"/>
        <v>0</v>
      </c>
      <c r="R24" s="3">
        <f t="shared" si="10"/>
        <v>2023</v>
      </c>
      <c r="S24" s="44">
        <f>IF('Beregningsskema tilbud med afd.'!$B$12=Afskrivninger!R24,Afskrivninger!P24,0)*IF($O$5='Beregningsskema tilbud med afd.'!$B$12,(13-Afskrivninger!$O$6)/12,1)*IF(($O$5-$O$7)='Beregningsskema tilbud med afd.'!$B$12,(Afskrivninger!$O$6+13)/12,1)</f>
        <v>0</v>
      </c>
      <c r="T24" s="102">
        <f>IF('Beregningsskema tilbud med afd.'!$B$12=Afskrivninger!R24,Afskrivninger!O24,0)</f>
        <v>0</v>
      </c>
      <c r="V24" s="42">
        <f t="shared" si="11"/>
        <v>14</v>
      </c>
      <c r="W24" s="43">
        <f t="shared" si="12"/>
        <v>0</v>
      </c>
      <c r="X24" s="43">
        <f>ROUND(IF(Y23&gt;0,(+Y23*'Beregningsskema tilbud med afd.'!$B$10),0),0)</f>
        <v>0</v>
      </c>
      <c r="Y24" s="43">
        <f t="shared" si="25"/>
        <v>0</v>
      </c>
      <c r="Z24" s="3">
        <f t="shared" si="13"/>
        <v>2025</v>
      </c>
      <c r="AA24" s="44">
        <f>IF('Beregningsskema tilbud med afd.'!$B$12=Afskrivninger!Z24,Afskrivninger!X24,0)*IF($W$5='Beregningsskema tilbud med afd.'!$B$12,(13-Afskrivninger!$W$6)/12,1)*IF(($W$5-$W$7)='Beregningsskema tilbud med afd.'!$B$12,(Afskrivninger!$W$6+13)/12,1)</f>
        <v>0</v>
      </c>
      <c r="AB24" s="102">
        <f>IF('Beregningsskema tilbud med afd.'!$B$12=Afskrivninger!Z24,Afskrivninger!W24,0)</f>
        <v>0</v>
      </c>
      <c r="AD24" s="42">
        <v>14</v>
      </c>
      <c r="AE24" s="43">
        <f t="shared" si="14"/>
        <v>0</v>
      </c>
      <c r="AF24" s="43">
        <f>ROUND(IF(AG23&gt;0,(+AG23*'Beregningsskema tilbud med afd.'!$B$10),0),0)</f>
        <v>0</v>
      </c>
      <c r="AG24" s="43">
        <f t="shared" si="26"/>
        <v>0</v>
      </c>
      <c r="AH24" s="3">
        <f t="shared" si="15"/>
        <v>2032</v>
      </c>
      <c r="AI24" s="44">
        <f>IF('Beregningsskema tilbud med afd.'!$B$12=Afskrivninger!AH24,Afskrivninger!AF24,0)*IF($AE$5='Beregningsskema tilbud med afd.'!$B$12,(13-Afskrivninger!$AE$6)/12,1)*IF(($AE$5-$AE$7)='Beregningsskema tilbud med afd.'!$B$12,(Afskrivninger!$AE$6+13)/12,1)</f>
        <v>0</v>
      </c>
      <c r="AJ24" s="102">
        <f>IF('Beregningsskema tilbud med afd.'!$B$12=Afskrivninger!AH24,Afskrivninger!AE24,0)</f>
        <v>0</v>
      </c>
      <c r="AL24" s="42">
        <f t="shared" si="16"/>
        <v>14</v>
      </c>
      <c r="AM24" s="43">
        <f t="shared" si="17"/>
        <v>0</v>
      </c>
      <c r="AN24" s="43">
        <f>ROUND(IF(AO23&gt;0,(+AO23*'Beregningsskema tilbud med afd.'!$B$10),0),0)</f>
        <v>0</v>
      </c>
      <c r="AO24" s="43">
        <f t="shared" si="27"/>
        <v>0</v>
      </c>
      <c r="AP24" s="3">
        <f t="shared" si="18"/>
        <v>13</v>
      </c>
      <c r="AQ24" s="44">
        <f>IF('Beregningsskema tilbud med afd.'!$B$12=Afskrivninger!AP24,Afskrivninger!AN24,0)</f>
        <v>0</v>
      </c>
      <c r="AR24" s="102">
        <f>IF('Beregningsskema tilbud med afd.'!$B$12=Afskrivninger!AP24,Afskrivninger!AM24,0)</f>
        <v>0</v>
      </c>
      <c r="AT24" s="42">
        <v>14</v>
      </c>
      <c r="AU24" s="43">
        <f t="shared" si="19"/>
        <v>0</v>
      </c>
      <c r="AV24" s="43">
        <f>ROUND(IF(AW23&gt;0,(+AW23*'Beregningsskema tilbud med afd.'!$B$10),0),0)</f>
        <v>0</v>
      </c>
      <c r="AW24" s="43">
        <f t="shared" si="28"/>
        <v>0</v>
      </c>
      <c r="AX24" s="3">
        <f t="shared" si="20"/>
        <v>13</v>
      </c>
      <c r="AY24" s="44">
        <f>IF('Beregningsskema tilbud med afd.'!$B$12=Afskrivninger!AX24,Afskrivninger!AV24,0)*IF($AU$5='Beregningsskema tilbud med afd.'!$B$12,(13-Afskrivninger!$AU$6)/12,1)*IF(($AU$5-$AU$7)='Beregningsskema tilbud med afd.'!$B$12,(Afskrivninger!$AU$6+13)/12,1)</f>
        <v>0</v>
      </c>
      <c r="AZ24" s="102">
        <f>IF('Beregningsskema tilbud med afd.'!$B$12=Afskrivninger!AX24,Afskrivninger!AU24,0)</f>
        <v>0</v>
      </c>
      <c r="BB24" s="42">
        <f t="shared" si="21"/>
        <v>14</v>
      </c>
      <c r="BC24" s="43">
        <f t="shared" si="22"/>
        <v>0</v>
      </c>
      <c r="BD24" s="43">
        <f>ROUND(IF(BE23&gt;0,(+BE23*'Beregningsskema tilbud med afd.'!$B$10),0),0)</f>
        <v>0</v>
      </c>
      <c r="BE24" s="43">
        <f t="shared" si="29"/>
        <v>0</v>
      </c>
      <c r="BF24" s="3">
        <f t="shared" si="23"/>
        <v>13</v>
      </c>
      <c r="BG24" s="44">
        <f>IF('Beregningsskema tilbud med afd.'!$B$12=Afskrivninger!BF24,Afskrivninger!BD24,0)*IF($BC$5='Beregningsskema tilbud med afd.'!$B$12,(13-Afskrivninger!$BC$6)/12,1)*IF(($BC$5-$BC$7)='Beregningsskema tilbud med afd.'!$B$12,(Afskrivninger!$BC$6+13)/12,1)</f>
        <v>0</v>
      </c>
      <c r="BH24" s="102">
        <f>IF('Beregningsskema tilbud med afd.'!$B$12=Afskrivninger!BF24,Afskrivninger!BC24,0)</f>
        <v>0</v>
      </c>
    </row>
    <row r="25" spans="1:60" x14ac:dyDescent="0.2">
      <c r="A25" s="42"/>
      <c r="B25" s="51">
        <f t="shared" si="0"/>
        <v>21</v>
      </c>
      <c r="C25" s="12">
        <f>$A$5/'Beregningsskema tilbud med afd.'!B$11</f>
        <v>0</v>
      </c>
      <c r="D25" s="50">
        <f>+E24*'Beregningsskema tilbud med afd.'!$B$10</f>
        <v>0</v>
      </c>
      <c r="E25" s="50">
        <f t="shared" si="1"/>
        <v>0</v>
      </c>
      <c r="F25" s="49">
        <f t="shared" si="2"/>
        <v>2024</v>
      </c>
      <c r="G25" s="49">
        <f>IF('Beregningsskema tilbud med afd.'!$B$12=Afskrivninger!F25,Afskrivninger!D25,0)</f>
        <v>0</v>
      </c>
      <c r="H25" s="52">
        <f>IF('Beregningsskema tilbud med afd.'!$B$12=Afskrivninger!F25,Afskrivninger!C25,0)</f>
        <v>0</v>
      </c>
      <c r="I25" s="3"/>
      <c r="N25" s="42">
        <v>15</v>
      </c>
      <c r="O25" s="43">
        <f t="shared" si="9"/>
        <v>0</v>
      </c>
      <c r="P25" s="43">
        <f>ROUND(IF(Q24&gt;0,(+Q24*'Beregningsskema tilbud med afd.'!$B$10),0),0)</f>
        <v>0</v>
      </c>
      <c r="Q25" s="43">
        <f t="shared" si="24"/>
        <v>0</v>
      </c>
      <c r="R25" s="3">
        <f t="shared" si="10"/>
        <v>2024</v>
      </c>
      <c r="S25" s="44">
        <f>IF('Beregningsskema tilbud med afd.'!$B$12=Afskrivninger!R25,Afskrivninger!P25,0)*IF($O$5='Beregningsskema tilbud med afd.'!$B$12,(13-Afskrivninger!$O$6)/12,1)*IF(($O$5-$O$7)='Beregningsskema tilbud med afd.'!$B$12,(Afskrivninger!$O$6+13)/12,1)</f>
        <v>0</v>
      </c>
      <c r="T25" s="102">
        <f>IF('Beregningsskema tilbud med afd.'!$B$12=Afskrivninger!R25,Afskrivninger!O25,0)</f>
        <v>0</v>
      </c>
      <c r="V25" s="42">
        <f t="shared" si="11"/>
        <v>15</v>
      </c>
      <c r="W25" s="43">
        <f t="shared" si="12"/>
        <v>0</v>
      </c>
      <c r="X25" s="43">
        <f>ROUND(IF(Y24&gt;0,(+Y24*'Beregningsskema tilbud med afd.'!$B$10),0),0)</f>
        <v>0</v>
      </c>
      <c r="Y25" s="43">
        <f t="shared" si="25"/>
        <v>0</v>
      </c>
      <c r="Z25" s="3">
        <f t="shared" si="13"/>
        <v>2026</v>
      </c>
      <c r="AA25" s="44">
        <f>IF('Beregningsskema tilbud med afd.'!$B$12=Afskrivninger!Z25,Afskrivninger!X25,0)*IF($W$5='Beregningsskema tilbud med afd.'!$B$12,(13-Afskrivninger!$W$6)/12,1)*IF(($W$5-$W$7)='Beregningsskema tilbud med afd.'!$B$12,(Afskrivninger!$W$6+13)/12,1)</f>
        <v>0</v>
      </c>
      <c r="AB25" s="102">
        <f>IF('Beregningsskema tilbud med afd.'!$B$12=Afskrivninger!Z25,Afskrivninger!W25,0)</f>
        <v>0</v>
      </c>
      <c r="AD25" s="42">
        <v>15</v>
      </c>
      <c r="AE25" s="43">
        <f t="shared" si="14"/>
        <v>0</v>
      </c>
      <c r="AF25" s="43">
        <f>ROUND(IF(AG24&gt;0,(+AG24*'Beregningsskema tilbud med afd.'!$B$10),0),0)</f>
        <v>0</v>
      </c>
      <c r="AG25" s="43">
        <f t="shared" si="26"/>
        <v>0</v>
      </c>
      <c r="AH25" s="3">
        <f t="shared" si="15"/>
        <v>2033</v>
      </c>
      <c r="AI25" s="44">
        <f>IF('Beregningsskema tilbud med afd.'!$B$12=Afskrivninger!AH25,Afskrivninger!AF25,0)*IF($AE$5='Beregningsskema tilbud med afd.'!$B$12,(13-Afskrivninger!$AE$6)/12,1)*IF(($AE$5-$AE$7)='Beregningsskema tilbud med afd.'!$B$12,(Afskrivninger!$AE$6+13)/12,1)</f>
        <v>0</v>
      </c>
      <c r="AJ25" s="102">
        <f>IF('Beregningsskema tilbud med afd.'!$B$12=Afskrivninger!AH25,Afskrivninger!AE25,0)</f>
        <v>0</v>
      </c>
      <c r="AL25" s="42">
        <f t="shared" si="16"/>
        <v>15</v>
      </c>
      <c r="AM25" s="43">
        <f t="shared" si="17"/>
        <v>0</v>
      </c>
      <c r="AN25" s="43">
        <f>ROUND(IF(AO24&gt;0,(+AO24*'Beregningsskema tilbud med afd.'!$B$10),0),0)</f>
        <v>0</v>
      </c>
      <c r="AO25" s="43">
        <f t="shared" si="27"/>
        <v>0</v>
      </c>
      <c r="AP25" s="3">
        <f t="shared" si="18"/>
        <v>14</v>
      </c>
      <c r="AQ25" s="44">
        <f>IF('Beregningsskema tilbud med afd.'!$B$12=Afskrivninger!AP25,Afskrivninger!AN25,0)</f>
        <v>0</v>
      </c>
      <c r="AR25" s="102">
        <f>IF('Beregningsskema tilbud med afd.'!$B$12=Afskrivninger!AP25,Afskrivninger!AM25,0)</f>
        <v>0</v>
      </c>
      <c r="AT25" s="42">
        <v>15</v>
      </c>
      <c r="AU25" s="43">
        <f t="shared" si="19"/>
        <v>0</v>
      </c>
      <c r="AV25" s="43">
        <f>ROUND(IF(AW24&gt;0,(+AW24*'Beregningsskema tilbud med afd.'!$B$10),0),0)</f>
        <v>0</v>
      </c>
      <c r="AW25" s="43">
        <f t="shared" si="28"/>
        <v>0</v>
      </c>
      <c r="AX25" s="3">
        <f t="shared" si="20"/>
        <v>14</v>
      </c>
      <c r="AY25" s="44">
        <f>IF('Beregningsskema tilbud med afd.'!$B$12=Afskrivninger!AX25,Afskrivninger!AV25,0)*IF($AU$5='Beregningsskema tilbud med afd.'!$B$12,(13-Afskrivninger!$AU$6)/12,1)*IF(($AU$5-$AU$7)='Beregningsskema tilbud med afd.'!$B$12,(Afskrivninger!$AU$6+13)/12,1)</f>
        <v>0</v>
      </c>
      <c r="AZ25" s="102">
        <f>IF('Beregningsskema tilbud med afd.'!$B$12=Afskrivninger!AX25,Afskrivninger!AU25,0)</f>
        <v>0</v>
      </c>
      <c r="BB25" s="42">
        <f t="shared" si="21"/>
        <v>15</v>
      </c>
      <c r="BC25" s="43">
        <f t="shared" si="22"/>
        <v>0</v>
      </c>
      <c r="BD25" s="43">
        <f>ROUND(IF(BE24&gt;0,(+BE24*'Beregningsskema tilbud med afd.'!$B$10),0),0)</f>
        <v>0</v>
      </c>
      <c r="BE25" s="43">
        <f t="shared" si="29"/>
        <v>0</v>
      </c>
      <c r="BF25" s="3">
        <f t="shared" si="23"/>
        <v>14</v>
      </c>
      <c r="BG25" s="44">
        <f>IF('Beregningsskema tilbud med afd.'!$B$12=Afskrivninger!BF25,Afskrivninger!BD25,0)*IF($BC$5='Beregningsskema tilbud med afd.'!$B$12,(13-Afskrivninger!$BC$6)/12,1)*IF(($BC$5-$BC$7)='Beregningsskema tilbud med afd.'!$B$12,(Afskrivninger!$BC$6+13)/12,1)</f>
        <v>0</v>
      </c>
      <c r="BH25" s="102">
        <f>IF('Beregningsskema tilbud med afd.'!$B$12=Afskrivninger!BF25,Afskrivninger!BC25,0)</f>
        <v>0</v>
      </c>
    </row>
    <row r="26" spans="1:60" x14ac:dyDescent="0.2">
      <c r="A26" s="42"/>
      <c r="B26" s="51">
        <f t="shared" si="0"/>
        <v>22</v>
      </c>
      <c r="C26" s="12">
        <f>$A$5/'Beregningsskema tilbud med afd.'!B$11</f>
        <v>0</v>
      </c>
      <c r="D26" s="50">
        <f>+E25*'Beregningsskema tilbud med afd.'!$B$10</f>
        <v>0</v>
      </c>
      <c r="E26" s="50">
        <f t="shared" si="1"/>
        <v>0</v>
      </c>
      <c r="F26" s="49">
        <f t="shared" si="2"/>
        <v>2025</v>
      </c>
      <c r="G26" s="49">
        <f>IF('Beregningsskema tilbud med afd.'!$B$12=Afskrivninger!F26,Afskrivninger!D26,0)</f>
        <v>0</v>
      </c>
      <c r="H26" s="52">
        <f>IF('Beregningsskema tilbud med afd.'!$B$12=Afskrivninger!F26,Afskrivninger!C26,0)</f>
        <v>0</v>
      </c>
      <c r="I26" s="3"/>
      <c r="N26" s="42">
        <v>16</v>
      </c>
      <c r="O26" s="43">
        <f t="shared" si="9"/>
        <v>0</v>
      </c>
      <c r="P26" s="43">
        <f>ROUND(IF(Q25&gt;0,(+Q25*'Beregningsskema tilbud med afd.'!$B$10),0),0)</f>
        <v>0</v>
      </c>
      <c r="Q26" s="43">
        <f t="shared" si="24"/>
        <v>0</v>
      </c>
      <c r="R26" s="3">
        <f t="shared" si="10"/>
        <v>2025</v>
      </c>
      <c r="S26" s="44">
        <f>IF('Beregningsskema tilbud med afd.'!$B$12=Afskrivninger!R26,Afskrivninger!P26,0)*IF($O$5='Beregningsskema tilbud med afd.'!$B$12,(13-Afskrivninger!$O$6)/12,1)*IF(($O$5-$O$7)='Beregningsskema tilbud med afd.'!$B$12,(Afskrivninger!$O$6+13)/12,1)</f>
        <v>0</v>
      </c>
      <c r="T26" s="102">
        <f>IF('Beregningsskema tilbud med afd.'!$B$12=Afskrivninger!R26,Afskrivninger!O26,0)</f>
        <v>0</v>
      </c>
      <c r="V26" s="42">
        <f t="shared" si="11"/>
        <v>16</v>
      </c>
      <c r="W26" s="43">
        <f t="shared" si="12"/>
        <v>0</v>
      </c>
      <c r="X26" s="43">
        <f>ROUND(IF(Y25&gt;0,(+Y25*'Beregningsskema tilbud med afd.'!$B$10),0),0)</f>
        <v>0</v>
      </c>
      <c r="Y26" s="43">
        <f t="shared" si="25"/>
        <v>0</v>
      </c>
      <c r="Z26" s="3">
        <f t="shared" si="13"/>
        <v>2027</v>
      </c>
      <c r="AA26" s="44">
        <f>IF('Beregningsskema tilbud med afd.'!$B$12=Afskrivninger!Z26,Afskrivninger!X26,0)*IF($W$5='Beregningsskema tilbud med afd.'!$B$12,(13-Afskrivninger!$W$6)/12,1)*IF(($W$5-$W$7)='Beregningsskema tilbud med afd.'!$B$12,(Afskrivninger!$W$6+13)/12,1)</f>
        <v>0</v>
      </c>
      <c r="AB26" s="102">
        <f>IF('Beregningsskema tilbud med afd.'!$B$12=Afskrivninger!Z26,Afskrivninger!W26,0)</f>
        <v>0</v>
      </c>
      <c r="AD26" s="42">
        <v>16</v>
      </c>
      <c r="AE26" s="43">
        <f t="shared" si="14"/>
        <v>0</v>
      </c>
      <c r="AF26" s="43">
        <f>ROUND(IF(AG25&gt;0,(+AG25*'Beregningsskema tilbud med afd.'!$B$10),0),0)</f>
        <v>0</v>
      </c>
      <c r="AG26" s="43">
        <f t="shared" si="26"/>
        <v>0</v>
      </c>
      <c r="AH26" s="3">
        <f t="shared" si="15"/>
        <v>2034</v>
      </c>
      <c r="AI26" s="44">
        <f>IF('Beregningsskema tilbud med afd.'!$B$12=Afskrivninger!AH26,Afskrivninger!AF26,0)*IF($AE$5='Beregningsskema tilbud med afd.'!$B$12,(13-Afskrivninger!$AE$6)/12,1)*IF(($AE$5-$AE$7)='Beregningsskema tilbud med afd.'!$B$12,(Afskrivninger!$AE$6+13)/12,1)</f>
        <v>0</v>
      </c>
      <c r="AJ26" s="102">
        <f>IF('Beregningsskema tilbud med afd.'!$B$12=Afskrivninger!AH26,Afskrivninger!AE26,0)</f>
        <v>0</v>
      </c>
      <c r="AL26" s="42">
        <f t="shared" si="16"/>
        <v>16</v>
      </c>
      <c r="AM26" s="43">
        <f t="shared" si="17"/>
        <v>0</v>
      </c>
      <c r="AN26" s="43">
        <f>ROUND(IF(AO25&gt;0,(+AO25*'Beregningsskema tilbud med afd.'!$B$10),0),0)</f>
        <v>0</v>
      </c>
      <c r="AO26" s="43">
        <f t="shared" si="27"/>
        <v>0</v>
      </c>
      <c r="AP26" s="3">
        <f t="shared" si="18"/>
        <v>15</v>
      </c>
      <c r="AQ26" s="44">
        <f>IF('Beregningsskema tilbud med afd.'!$B$12=Afskrivninger!AP26,Afskrivninger!AN26,0)</f>
        <v>0</v>
      </c>
      <c r="AR26" s="102">
        <f>IF('Beregningsskema tilbud med afd.'!$B$12=Afskrivninger!AP26,Afskrivninger!AM26,0)</f>
        <v>0</v>
      </c>
      <c r="AT26" s="42">
        <v>16</v>
      </c>
      <c r="AU26" s="43">
        <f t="shared" si="19"/>
        <v>0</v>
      </c>
      <c r="AV26" s="43">
        <f>ROUND(IF(AW25&gt;0,(+AW25*'Beregningsskema tilbud med afd.'!$B$10),0),0)</f>
        <v>0</v>
      </c>
      <c r="AW26" s="43">
        <f t="shared" si="28"/>
        <v>0</v>
      </c>
      <c r="AX26" s="3">
        <f t="shared" si="20"/>
        <v>15</v>
      </c>
      <c r="AY26" s="44">
        <f>IF('Beregningsskema tilbud med afd.'!$B$12=Afskrivninger!AX26,Afskrivninger!AV26,0)*IF($AU$5='Beregningsskema tilbud med afd.'!$B$12,(13-Afskrivninger!$AU$6)/12,1)*IF(($AU$5-$AU$7)='Beregningsskema tilbud med afd.'!$B$12,(Afskrivninger!$AU$6+13)/12,1)</f>
        <v>0</v>
      </c>
      <c r="AZ26" s="102">
        <f>IF('Beregningsskema tilbud med afd.'!$B$12=Afskrivninger!AX26,Afskrivninger!AU26,0)</f>
        <v>0</v>
      </c>
      <c r="BB26" s="42">
        <f t="shared" si="21"/>
        <v>16</v>
      </c>
      <c r="BC26" s="43">
        <f t="shared" si="22"/>
        <v>0</v>
      </c>
      <c r="BD26" s="43">
        <f>ROUND(IF(BE25&gt;0,(+BE25*'Beregningsskema tilbud med afd.'!$B$10),0),0)</f>
        <v>0</v>
      </c>
      <c r="BE26" s="43">
        <f t="shared" si="29"/>
        <v>0</v>
      </c>
      <c r="BF26" s="3">
        <f t="shared" si="23"/>
        <v>15</v>
      </c>
      <c r="BG26" s="44">
        <f>IF('Beregningsskema tilbud med afd.'!$B$12=Afskrivninger!BF26,Afskrivninger!BD26,0)*IF($BC$5='Beregningsskema tilbud med afd.'!$B$12,(13-Afskrivninger!$BC$6)/12,1)*IF(($BC$5-$BC$7)='Beregningsskema tilbud med afd.'!$B$12,(Afskrivninger!$BC$6+13)/12,1)</f>
        <v>0</v>
      </c>
      <c r="BH26" s="102">
        <f>IF('Beregningsskema tilbud med afd.'!$B$12=Afskrivninger!BF26,Afskrivninger!BC26,0)</f>
        <v>0</v>
      </c>
    </row>
    <row r="27" spans="1:60" x14ac:dyDescent="0.2">
      <c r="A27" s="42"/>
      <c r="B27" s="51">
        <f t="shared" si="0"/>
        <v>23</v>
      </c>
      <c r="C27" s="12">
        <f>$A$5/'Beregningsskema tilbud med afd.'!B$11</f>
        <v>0</v>
      </c>
      <c r="D27" s="50">
        <f>+E26*'Beregningsskema tilbud med afd.'!$B$10</f>
        <v>0</v>
      </c>
      <c r="E27" s="50">
        <f t="shared" si="1"/>
        <v>0</v>
      </c>
      <c r="F27" s="49">
        <f t="shared" si="2"/>
        <v>2026</v>
      </c>
      <c r="G27" s="49">
        <f>IF('Beregningsskema tilbud med afd.'!$B$12=Afskrivninger!F27,Afskrivninger!D27,0)</f>
        <v>0</v>
      </c>
      <c r="H27" s="52">
        <f>IF('Beregningsskema tilbud med afd.'!$B$12=Afskrivninger!F27,Afskrivninger!C27,0)</f>
        <v>0</v>
      </c>
      <c r="I27" s="3"/>
      <c r="N27" s="42">
        <v>17</v>
      </c>
      <c r="O27" s="43">
        <f t="shared" si="9"/>
        <v>0</v>
      </c>
      <c r="P27" s="43">
        <f>ROUND(IF(Q26&gt;0,(+Q26*'Beregningsskema tilbud med afd.'!$B$10),0),0)</f>
        <v>0</v>
      </c>
      <c r="Q27" s="43">
        <f t="shared" si="24"/>
        <v>0</v>
      </c>
      <c r="R27" s="3">
        <f t="shared" si="10"/>
        <v>2026</v>
      </c>
      <c r="S27" s="44">
        <f>IF('Beregningsskema tilbud med afd.'!$B$12=Afskrivninger!R27,Afskrivninger!P27,0)*IF($O$5='Beregningsskema tilbud med afd.'!$B$12,(13-Afskrivninger!$O$6)/12,1)*IF(($O$5-$O$7)='Beregningsskema tilbud med afd.'!$B$12,(Afskrivninger!$O$6+13)/12,1)</f>
        <v>0</v>
      </c>
      <c r="T27" s="102">
        <f>IF('Beregningsskema tilbud med afd.'!$B$12=Afskrivninger!R27,Afskrivninger!O27,0)</f>
        <v>0</v>
      </c>
      <c r="V27" s="42">
        <f t="shared" si="11"/>
        <v>17</v>
      </c>
      <c r="W27" s="43">
        <f t="shared" si="12"/>
        <v>0</v>
      </c>
      <c r="X27" s="43">
        <f>ROUND(IF(Y26&gt;0,(+Y26*'Beregningsskema tilbud med afd.'!$B$10),0),0)</f>
        <v>0</v>
      </c>
      <c r="Y27" s="43">
        <f t="shared" si="25"/>
        <v>0</v>
      </c>
      <c r="Z27" s="3">
        <f t="shared" si="13"/>
        <v>2028</v>
      </c>
      <c r="AA27" s="44">
        <f>IF('Beregningsskema tilbud med afd.'!$B$12=Afskrivninger!Z27,Afskrivninger!X27,0)*IF($W$5='Beregningsskema tilbud med afd.'!$B$12,(13-Afskrivninger!$W$6)/12,1)*IF(($W$5-$W$7)='Beregningsskema tilbud med afd.'!$B$12,(Afskrivninger!$W$6+13)/12,1)</f>
        <v>0</v>
      </c>
      <c r="AB27" s="102">
        <f>IF('Beregningsskema tilbud med afd.'!$B$12=Afskrivninger!Z27,Afskrivninger!W27,0)</f>
        <v>0</v>
      </c>
      <c r="AD27" s="42">
        <v>17</v>
      </c>
      <c r="AE27" s="43">
        <f t="shared" si="14"/>
        <v>0</v>
      </c>
      <c r="AF27" s="43">
        <f>ROUND(IF(AG26&gt;0,(+AG26*'Beregningsskema tilbud med afd.'!$B$10),0),0)</f>
        <v>0</v>
      </c>
      <c r="AG27" s="43">
        <f t="shared" si="26"/>
        <v>0</v>
      </c>
      <c r="AH27" s="3">
        <f t="shared" si="15"/>
        <v>2035</v>
      </c>
      <c r="AI27" s="44">
        <f>IF('Beregningsskema tilbud med afd.'!$B$12=Afskrivninger!AH27,Afskrivninger!AF27,0)*IF($AE$5='Beregningsskema tilbud med afd.'!$B$12,(13-Afskrivninger!$AE$6)/12,1)*IF(($AE$5-$AE$7)='Beregningsskema tilbud med afd.'!$B$12,(Afskrivninger!$AE$6+13)/12,1)</f>
        <v>0</v>
      </c>
      <c r="AJ27" s="102">
        <f>IF('Beregningsskema tilbud med afd.'!$B$12=Afskrivninger!AH27,Afskrivninger!AE27,0)</f>
        <v>0</v>
      </c>
      <c r="AL27" s="42">
        <f t="shared" si="16"/>
        <v>17</v>
      </c>
      <c r="AM27" s="43">
        <f t="shared" si="17"/>
        <v>0</v>
      </c>
      <c r="AN27" s="43">
        <f>ROUND(IF(AO26&gt;0,(+AO26*'Beregningsskema tilbud med afd.'!$B$10),0),0)</f>
        <v>0</v>
      </c>
      <c r="AO27" s="43">
        <f t="shared" si="27"/>
        <v>0</v>
      </c>
      <c r="AP27" s="3">
        <f t="shared" si="18"/>
        <v>16</v>
      </c>
      <c r="AQ27" s="44">
        <f>IF('Beregningsskema tilbud med afd.'!$B$12=Afskrivninger!AP27,Afskrivninger!AN27,0)</f>
        <v>0</v>
      </c>
      <c r="AR27" s="102">
        <f>IF('Beregningsskema tilbud med afd.'!$B$12=Afskrivninger!AP27,Afskrivninger!AM27,0)</f>
        <v>0</v>
      </c>
      <c r="AT27" s="42">
        <v>17</v>
      </c>
      <c r="AU27" s="43">
        <f t="shared" si="19"/>
        <v>0</v>
      </c>
      <c r="AV27" s="43">
        <f>ROUND(IF(AW26&gt;0,(+AW26*'Beregningsskema tilbud med afd.'!$B$10),0),0)</f>
        <v>0</v>
      </c>
      <c r="AW27" s="43">
        <f t="shared" si="28"/>
        <v>0</v>
      </c>
      <c r="AX27" s="3">
        <f t="shared" si="20"/>
        <v>16</v>
      </c>
      <c r="AY27" s="44">
        <f>IF('Beregningsskema tilbud med afd.'!$B$12=Afskrivninger!AX27,Afskrivninger!AV27,0)*IF($AU$5='Beregningsskema tilbud med afd.'!$B$12,(13-Afskrivninger!$AU$6)/12,1)*IF(($AU$5-$AU$7)='Beregningsskema tilbud med afd.'!$B$12,(Afskrivninger!$AU$6+13)/12,1)</f>
        <v>0</v>
      </c>
      <c r="AZ27" s="102">
        <f>IF('Beregningsskema tilbud med afd.'!$B$12=Afskrivninger!AX27,Afskrivninger!AU27,0)</f>
        <v>0</v>
      </c>
      <c r="BB27" s="42">
        <f t="shared" si="21"/>
        <v>17</v>
      </c>
      <c r="BC27" s="43">
        <f t="shared" si="22"/>
        <v>0</v>
      </c>
      <c r="BD27" s="43">
        <f>ROUND(IF(BE26&gt;0,(+BE26*'Beregningsskema tilbud med afd.'!$B$10),0),0)</f>
        <v>0</v>
      </c>
      <c r="BE27" s="43">
        <f t="shared" si="29"/>
        <v>0</v>
      </c>
      <c r="BF27" s="3">
        <f t="shared" si="23"/>
        <v>16</v>
      </c>
      <c r="BG27" s="44">
        <f>IF('Beregningsskema tilbud med afd.'!$B$12=Afskrivninger!BF27,Afskrivninger!BD27,0)*IF($BC$5='Beregningsskema tilbud med afd.'!$B$12,(13-Afskrivninger!$BC$6)/12,1)*IF(($BC$5-$BC$7)='Beregningsskema tilbud med afd.'!$B$12,(Afskrivninger!$BC$6+13)/12,1)</f>
        <v>0</v>
      </c>
      <c r="BH27" s="102">
        <f>IF('Beregningsskema tilbud med afd.'!$B$12=Afskrivninger!BF27,Afskrivninger!BC27,0)</f>
        <v>0</v>
      </c>
    </row>
    <row r="28" spans="1:60" x14ac:dyDescent="0.2">
      <c r="A28" s="42"/>
      <c r="B28" s="51">
        <f t="shared" si="0"/>
        <v>24</v>
      </c>
      <c r="C28" s="12">
        <f>$A$5/'Beregningsskema tilbud med afd.'!B$11</f>
        <v>0</v>
      </c>
      <c r="D28" s="50">
        <f>+E27*'Beregningsskema tilbud med afd.'!$B$10</f>
        <v>0</v>
      </c>
      <c r="E28" s="50">
        <f t="shared" si="1"/>
        <v>0</v>
      </c>
      <c r="F28" s="49">
        <f t="shared" si="2"/>
        <v>2027</v>
      </c>
      <c r="G28" s="49">
        <f>IF('Beregningsskema tilbud med afd.'!$B$12=Afskrivninger!F28,Afskrivninger!D28,0)</f>
        <v>0</v>
      </c>
      <c r="H28" s="52">
        <f>IF('Beregningsskema tilbud med afd.'!$B$12=Afskrivninger!F28,Afskrivninger!C28,0)</f>
        <v>0</v>
      </c>
      <c r="I28" s="3"/>
      <c r="N28" s="42">
        <v>18</v>
      </c>
      <c r="O28" s="43">
        <f t="shared" si="9"/>
        <v>0</v>
      </c>
      <c r="P28" s="43">
        <f>ROUND(IF(Q27&gt;0,(+Q27*'Beregningsskema tilbud med afd.'!$B$10),0),0)</f>
        <v>0</v>
      </c>
      <c r="Q28" s="43">
        <f t="shared" si="24"/>
        <v>0</v>
      </c>
      <c r="R28" s="3">
        <f t="shared" si="10"/>
        <v>2027</v>
      </c>
      <c r="S28" s="44">
        <f>IF('Beregningsskema tilbud med afd.'!$B$12=Afskrivninger!R28,Afskrivninger!P28,0)*IF($O$5='Beregningsskema tilbud med afd.'!$B$12,(13-Afskrivninger!$O$6)/12,1)*IF(($O$5-$O$7)='Beregningsskema tilbud med afd.'!$B$12,(Afskrivninger!$O$6+13)/12,1)</f>
        <v>0</v>
      </c>
      <c r="T28" s="102">
        <f>IF('Beregningsskema tilbud med afd.'!$B$12=Afskrivninger!R28,Afskrivninger!O28,0)</f>
        <v>0</v>
      </c>
      <c r="V28" s="42">
        <f t="shared" si="11"/>
        <v>18</v>
      </c>
      <c r="W28" s="43">
        <f t="shared" si="12"/>
        <v>0</v>
      </c>
      <c r="X28" s="43">
        <f>ROUND(IF(Y27&gt;0,(+Y27*'Beregningsskema tilbud med afd.'!$B$10),0),0)</f>
        <v>0</v>
      </c>
      <c r="Y28" s="43">
        <f t="shared" si="25"/>
        <v>0</v>
      </c>
      <c r="Z28" s="3">
        <f t="shared" si="13"/>
        <v>2029</v>
      </c>
      <c r="AA28" s="44">
        <f>IF('Beregningsskema tilbud med afd.'!$B$12=Afskrivninger!Z28,Afskrivninger!X28,0)*IF($W$5='Beregningsskema tilbud med afd.'!$B$12,(13-Afskrivninger!$W$6)/12,1)*IF(($W$5-$W$7)='Beregningsskema tilbud med afd.'!$B$12,(Afskrivninger!$W$6+13)/12,1)</f>
        <v>0</v>
      </c>
      <c r="AB28" s="102">
        <f>IF('Beregningsskema tilbud med afd.'!$B$12=Afskrivninger!Z28,Afskrivninger!W28,0)</f>
        <v>0</v>
      </c>
      <c r="AD28" s="42">
        <v>18</v>
      </c>
      <c r="AE28" s="43">
        <f t="shared" si="14"/>
        <v>0</v>
      </c>
      <c r="AF28" s="43">
        <f>ROUND(IF(AG27&gt;0,(+AG27*'Beregningsskema tilbud med afd.'!$B$10),0),0)</f>
        <v>0</v>
      </c>
      <c r="AG28" s="43">
        <f t="shared" si="26"/>
        <v>0</v>
      </c>
      <c r="AH28" s="3">
        <f t="shared" si="15"/>
        <v>2036</v>
      </c>
      <c r="AI28" s="44">
        <f>IF('Beregningsskema tilbud med afd.'!$B$12=Afskrivninger!AH28,Afskrivninger!AF28,0)*IF($AE$5='Beregningsskema tilbud med afd.'!$B$12,(13-Afskrivninger!$AE$6)/12,1)*IF(($AE$5-$AE$7)='Beregningsskema tilbud med afd.'!$B$12,(Afskrivninger!$AE$6+13)/12,1)</f>
        <v>0</v>
      </c>
      <c r="AJ28" s="102">
        <f>IF('Beregningsskema tilbud med afd.'!$B$12=Afskrivninger!AH28,Afskrivninger!AE28,0)</f>
        <v>0</v>
      </c>
      <c r="AL28" s="42">
        <f t="shared" si="16"/>
        <v>18</v>
      </c>
      <c r="AM28" s="43">
        <f t="shared" si="17"/>
        <v>0</v>
      </c>
      <c r="AN28" s="43">
        <f>ROUND(IF(AO27&gt;0,(+AO27*'Beregningsskema tilbud med afd.'!$B$10),0),0)</f>
        <v>0</v>
      </c>
      <c r="AO28" s="43">
        <f t="shared" si="27"/>
        <v>0</v>
      </c>
      <c r="AP28" s="3">
        <f t="shared" si="18"/>
        <v>17</v>
      </c>
      <c r="AQ28" s="44">
        <f>IF('Beregningsskema tilbud med afd.'!$B$12=Afskrivninger!AP28,Afskrivninger!AN28,0)</f>
        <v>0</v>
      </c>
      <c r="AR28" s="102">
        <f>IF('Beregningsskema tilbud med afd.'!$B$12=Afskrivninger!AP28,Afskrivninger!AM28,0)</f>
        <v>0</v>
      </c>
      <c r="AT28" s="42">
        <v>18</v>
      </c>
      <c r="AU28" s="43">
        <f t="shared" si="19"/>
        <v>0</v>
      </c>
      <c r="AV28" s="43">
        <f>ROUND(IF(AW27&gt;0,(+AW27*'Beregningsskema tilbud med afd.'!$B$10),0),0)</f>
        <v>0</v>
      </c>
      <c r="AW28" s="43">
        <f t="shared" si="28"/>
        <v>0</v>
      </c>
      <c r="AX28" s="3">
        <f t="shared" si="20"/>
        <v>17</v>
      </c>
      <c r="AY28" s="44">
        <f>IF('Beregningsskema tilbud med afd.'!$B$12=Afskrivninger!AX28,Afskrivninger!AV28,0)*IF($AU$5='Beregningsskema tilbud med afd.'!$B$12,(13-Afskrivninger!$AU$6)/12,1)*IF(($AU$5-$AU$7)='Beregningsskema tilbud med afd.'!$B$12,(Afskrivninger!$AU$6+13)/12,1)</f>
        <v>0</v>
      </c>
      <c r="AZ28" s="102">
        <f>IF('Beregningsskema tilbud med afd.'!$B$12=Afskrivninger!AX28,Afskrivninger!AU28,0)</f>
        <v>0</v>
      </c>
      <c r="BB28" s="42">
        <f t="shared" si="21"/>
        <v>18</v>
      </c>
      <c r="BC28" s="43">
        <f t="shared" si="22"/>
        <v>0</v>
      </c>
      <c r="BD28" s="43">
        <f>ROUND(IF(BE27&gt;0,(+BE27*'Beregningsskema tilbud med afd.'!$B$10),0),0)</f>
        <v>0</v>
      </c>
      <c r="BE28" s="43">
        <f t="shared" si="29"/>
        <v>0</v>
      </c>
      <c r="BF28" s="3">
        <f t="shared" si="23"/>
        <v>17</v>
      </c>
      <c r="BG28" s="44">
        <f>IF('Beregningsskema tilbud med afd.'!$B$12=Afskrivninger!BF28,Afskrivninger!BD28,0)*IF($BC$5='Beregningsskema tilbud med afd.'!$B$12,(13-Afskrivninger!$BC$6)/12,1)*IF(($BC$5-$BC$7)='Beregningsskema tilbud med afd.'!$B$12,(Afskrivninger!$BC$6+13)/12,1)</f>
        <v>0</v>
      </c>
      <c r="BH28" s="102">
        <f>IF('Beregningsskema tilbud med afd.'!$B$12=Afskrivninger!BF28,Afskrivninger!BC28,0)</f>
        <v>0</v>
      </c>
    </row>
    <row r="29" spans="1:60" x14ac:dyDescent="0.2">
      <c r="A29" s="42"/>
      <c r="B29" s="51">
        <f t="shared" si="0"/>
        <v>25</v>
      </c>
      <c r="C29" s="12">
        <f>$A$5/'Beregningsskema tilbud med afd.'!B$11</f>
        <v>0</v>
      </c>
      <c r="D29" s="50">
        <f>+E28*'Beregningsskema tilbud med afd.'!$B$10</f>
        <v>0</v>
      </c>
      <c r="E29" s="50">
        <f t="shared" si="1"/>
        <v>0</v>
      </c>
      <c r="F29" s="49">
        <f t="shared" si="2"/>
        <v>2028</v>
      </c>
      <c r="G29" s="49">
        <f>IF('Beregningsskema tilbud med afd.'!$B$12=Afskrivninger!F29,Afskrivninger!D29,0)</f>
        <v>0</v>
      </c>
      <c r="H29" s="52">
        <f>IF('Beregningsskema tilbud med afd.'!$B$12=Afskrivninger!F29,Afskrivninger!C29,0)</f>
        <v>0</v>
      </c>
      <c r="I29" s="3"/>
      <c r="N29" s="42">
        <v>19</v>
      </c>
      <c r="O29" s="43">
        <f t="shared" si="9"/>
        <v>0</v>
      </c>
      <c r="P29" s="43">
        <f>ROUND(IF(Q28&gt;0,(+Q28*'Beregningsskema tilbud med afd.'!$B$10),0),0)</f>
        <v>0</v>
      </c>
      <c r="Q29" s="43">
        <f t="shared" si="24"/>
        <v>0</v>
      </c>
      <c r="R29" s="3">
        <f t="shared" si="10"/>
        <v>2028</v>
      </c>
      <c r="S29" s="44">
        <f>IF('Beregningsskema tilbud med afd.'!$B$12=Afskrivninger!R29,Afskrivninger!P29,0)*IF($O$5='Beregningsskema tilbud med afd.'!$B$12,(13-Afskrivninger!$O$6)/12,1)*IF(($O$5-$O$7)='Beregningsskema tilbud med afd.'!$B$12,(Afskrivninger!$O$6+13)/12,1)</f>
        <v>0</v>
      </c>
      <c r="T29" s="102">
        <f>IF('Beregningsskema tilbud med afd.'!$B$12=Afskrivninger!R29,Afskrivninger!O29,0)</f>
        <v>0</v>
      </c>
      <c r="V29" s="42">
        <f t="shared" si="11"/>
        <v>19</v>
      </c>
      <c r="W29" s="43">
        <f t="shared" si="12"/>
        <v>0</v>
      </c>
      <c r="X29" s="43">
        <f>ROUND(IF(Y28&gt;0,(+Y28*'Beregningsskema tilbud med afd.'!$B$10),0),0)</f>
        <v>0</v>
      </c>
      <c r="Y29" s="43">
        <f t="shared" si="25"/>
        <v>0</v>
      </c>
      <c r="Z29" s="3">
        <f t="shared" si="13"/>
        <v>2030</v>
      </c>
      <c r="AA29" s="44">
        <f>IF('Beregningsskema tilbud med afd.'!$B$12=Afskrivninger!Z29,Afskrivninger!X29,0)*IF($W$5='Beregningsskema tilbud med afd.'!$B$12,(13-Afskrivninger!$W$6)/12,1)*IF(($W$5-$W$7)='Beregningsskema tilbud med afd.'!$B$12,(Afskrivninger!$W$6+13)/12,1)</f>
        <v>0</v>
      </c>
      <c r="AB29" s="102">
        <f>IF('Beregningsskema tilbud med afd.'!$B$12=Afskrivninger!Z29,Afskrivninger!W29,0)</f>
        <v>0</v>
      </c>
      <c r="AD29" s="42">
        <v>19</v>
      </c>
      <c r="AE29" s="43">
        <f t="shared" si="14"/>
        <v>0</v>
      </c>
      <c r="AF29" s="43">
        <f>ROUND(IF(AG28&gt;0,(+AG28*'Beregningsskema tilbud med afd.'!$B$10),0),0)</f>
        <v>0</v>
      </c>
      <c r="AG29" s="43">
        <f t="shared" si="26"/>
        <v>0</v>
      </c>
      <c r="AH29" s="3">
        <f t="shared" si="15"/>
        <v>2037</v>
      </c>
      <c r="AI29" s="44">
        <f>IF('Beregningsskema tilbud med afd.'!$B$12=Afskrivninger!AH29,Afskrivninger!AF29,0)*IF($AE$5='Beregningsskema tilbud med afd.'!$B$12,(13-Afskrivninger!$AE$6)/12,1)*IF(($AE$5-$AE$7)='Beregningsskema tilbud med afd.'!$B$12,(Afskrivninger!$AE$6+13)/12,1)</f>
        <v>0</v>
      </c>
      <c r="AJ29" s="102">
        <f>IF('Beregningsskema tilbud med afd.'!$B$12=Afskrivninger!AH29,Afskrivninger!AE29,0)</f>
        <v>0</v>
      </c>
      <c r="AL29" s="42">
        <f t="shared" si="16"/>
        <v>19</v>
      </c>
      <c r="AM29" s="43">
        <f t="shared" si="17"/>
        <v>0</v>
      </c>
      <c r="AN29" s="43">
        <f>ROUND(IF(AO28&gt;0,(+AO28*'Beregningsskema tilbud med afd.'!$B$10),0),0)</f>
        <v>0</v>
      </c>
      <c r="AO29" s="43">
        <f t="shared" si="27"/>
        <v>0</v>
      </c>
      <c r="AP29" s="3">
        <f t="shared" si="18"/>
        <v>18</v>
      </c>
      <c r="AQ29" s="44">
        <f>IF('Beregningsskema tilbud med afd.'!$B$12=Afskrivninger!AP29,Afskrivninger!AN29,0)</f>
        <v>0</v>
      </c>
      <c r="AR29" s="102">
        <f>IF('Beregningsskema tilbud med afd.'!$B$12=Afskrivninger!AP29,Afskrivninger!AM29,0)</f>
        <v>0</v>
      </c>
      <c r="AT29" s="42">
        <v>19</v>
      </c>
      <c r="AU29" s="43">
        <f t="shared" si="19"/>
        <v>0</v>
      </c>
      <c r="AV29" s="43">
        <f>ROUND(IF(AW28&gt;0,(+AW28*'Beregningsskema tilbud med afd.'!$B$10),0),0)</f>
        <v>0</v>
      </c>
      <c r="AW29" s="43">
        <f t="shared" si="28"/>
        <v>0</v>
      </c>
      <c r="AX29" s="3">
        <f t="shared" si="20"/>
        <v>18</v>
      </c>
      <c r="AY29" s="44">
        <f>IF('Beregningsskema tilbud med afd.'!$B$12=Afskrivninger!AX29,Afskrivninger!AV29,0)*IF($AU$5='Beregningsskema tilbud med afd.'!$B$12,(13-Afskrivninger!$AU$6)/12,1)*IF(($AU$5-$AU$7)='Beregningsskema tilbud med afd.'!$B$12,(Afskrivninger!$AU$6+13)/12,1)</f>
        <v>0</v>
      </c>
      <c r="AZ29" s="102">
        <f>IF('Beregningsskema tilbud med afd.'!$B$12=Afskrivninger!AX29,Afskrivninger!AU29,0)</f>
        <v>0</v>
      </c>
      <c r="BB29" s="42">
        <f t="shared" si="21"/>
        <v>19</v>
      </c>
      <c r="BC29" s="43">
        <f t="shared" si="22"/>
        <v>0</v>
      </c>
      <c r="BD29" s="43">
        <f>ROUND(IF(BE28&gt;0,(+BE28*'Beregningsskema tilbud med afd.'!$B$10),0),0)</f>
        <v>0</v>
      </c>
      <c r="BE29" s="43">
        <f t="shared" si="29"/>
        <v>0</v>
      </c>
      <c r="BF29" s="3">
        <f t="shared" si="23"/>
        <v>18</v>
      </c>
      <c r="BG29" s="44">
        <f>IF('Beregningsskema tilbud med afd.'!$B$12=Afskrivninger!BF29,Afskrivninger!BD29,0)*IF($BC$5='Beregningsskema tilbud med afd.'!$B$12,(13-Afskrivninger!$BC$6)/12,1)*IF(($BC$5-$BC$7)='Beregningsskema tilbud med afd.'!$B$12,(Afskrivninger!$BC$6+13)/12,1)</f>
        <v>0</v>
      </c>
      <c r="BH29" s="102">
        <f>IF('Beregningsskema tilbud med afd.'!$B$12=Afskrivninger!BF29,Afskrivninger!BC29,0)</f>
        <v>0</v>
      </c>
    </row>
    <row r="30" spans="1:60" x14ac:dyDescent="0.2">
      <c r="A30" s="42"/>
      <c r="B30" s="51">
        <f t="shared" si="0"/>
        <v>26</v>
      </c>
      <c r="C30" s="12">
        <f>$A$5/'Beregningsskema tilbud med afd.'!B$11</f>
        <v>0</v>
      </c>
      <c r="D30" s="50">
        <f>+E29*'Beregningsskema tilbud med afd.'!$B$10</f>
        <v>0</v>
      </c>
      <c r="E30" s="50">
        <f t="shared" si="1"/>
        <v>0</v>
      </c>
      <c r="F30" s="49">
        <f t="shared" si="2"/>
        <v>2029</v>
      </c>
      <c r="G30" s="49">
        <f>IF('Beregningsskema tilbud med afd.'!$B$12=Afskrivninger!F30,Afskrivninger!D30,0)</f>
        <v>0</v>
      </c>
      <c r="H30" s="52">
        <f>IF('Beregningsskema tilbud med afd.'!$B$12=Afskrivninger!F30,Afskrivninger!C30,0)</f>
        <v>0</v>
      </c>
      <c r="I30" s="3"/>
      <c r="N30" s="42">
        <v>20</v>
      </c>
      <c r="O30" s="43">
        <f t="shared" si="9"/>
        <v>0</v>
      </c>
      <c r="P30" s="43">
        <f>ROUND(IF(Q29&gt;0,(+Q29*'Beregningsskema tilbud med afd.'!$B$10),0),0)</f>
        <v>0</v>
      </c>
      <c r="Q30" s="43">
        <f t="shared" si="24"/>
        <v>0</v>
      </c>
      <c r="R30" s="3">
        <f t="shared" si="10"/>
        <v>2029</v>
      </c>
      <c r="S30" s="44">
        <f>IF('Beregningsskema tilbud med afd.'!$B$12=Afskrivninger!R30,Afskrivninger!P30,0)*IF($O$5='Beregningsskema tilbud med afd.'!$B$12,(13-Afskrivninger!$O$6)/12,1)*IF(($O$5-$O$7)='Beregningsskema tilbud med afd.'!$B$12,(Afskrivninger!$O$6+13)/12,1)</f>
        <v>0</v>
      </c>
      <c r="T30" s="102">
        <f>IF('Beregningsskema tilbud med afd.'!$B$12=Afskrivninger!R30,Afskrivninger!O30,0)</f>
        <v>0</v>
      </c>
      <c r="V30" s="42">
        <f t="shared" si="11"/>
        <v>20</v>
      </c>
      <c r="W30" s="43">
        <f t="shared" si="12"/>
        <v>0</v>
      </c>
      <c r="X30" s="43">
        <f>ROUND(IF(Y29&gt;0,(+Y29*'Beregningsskema tilbud med afd.'!$B$10),0),0)</f>
        <v>0</v>
      </c>
      <c r="Y30" s="43">
        <f t="shared" si="25"/>
        <v>0</v>
      </c>
      <c r="Z30" s="3">
        <f t="shared" si="13"/>
        <v>2031</v>
      </c>
      <c r="AA30" s="44">
        <f>IF('Beregningsskema tilbud med afd.'!$B$12=Afskrivninger!Z30,Afskrivninger!X30,0)*IF($W$5='Beregningsskema tilbud med afd.'!$B$12,(13-Afskrivninger!$W$6)/12,1)*IF(($W$5-$W$7)='Beregningsskema tilbud med afd.'!$B$12,(Afskrivninger!$W$6+13)/12,1)</f>
        <v>0</v>
      </c>
      <c r="AB30" s="102">
        <f>IF('Beregningsskema tilbud med afd.'!$B$12=Afskrivninger!Z30,Afskrivninger!W30,0)</f>
        <v>0</v>
      </c>
      <c r="AD30" s="42">
        <v>20</v>
      </c>
      <c r="AE30" s="43">
        <f t="shared" si="14"/>
        <v>0</v>
      </c>
      <c r="AF30" s="43">
        <f>ROUND(IF(AG29&gt;0,(+AG29*'Beregningsskema tilbud med afd.'!$B$10),0),0)</f>
        <v>0</v>
      </c>
      <c r="AG30" s="43">
        <f t="shared" si="26"/>
        <v>0</v>
      </c>
      <c r="AH30" s="3">
        <f t="shared" si="15"/>
        <v>2038</v>
      </c>
      <c r="AI30" s="44">
        <f>IF('Beregningsskema tilbud med afd.'!$B$12=Afskrivninger!AH30,Afskrivninger!AF30,0)*IF($AE$5='Beregningsskema tilbud med afd.'!$B$12,(13-Afskrivninger!$AE$6)/12,1)*IF(($AE$5-$AE$7)='Beregningsskema tilbud med afd.'!$B$12,(Afskrivninger!$AE$6+13)/12,1)</f>
        <v>0</v>
      </c>
      <c r="AJ30" s="102">
        <f>IF('Beregningsskema tilbud med afd.'!$B$12=Afskrivninger!AH30,Afskrivninger!AE30,0)</f>
        <v>0</v>
      </c>
      <c r="AL30" s="42">
        <f t="shared" si="16"/>
        <v>20</v>
      </c>
      <c r="AM30" s="43">
        <f t="shared" si="17"/>
        <v>0</v>
      </c>
      <c r="AN30" s="43">
        <f>ROUND(IF(AO29&gt;0,(+AO29*'Beregningsskema tilbud med afd.'!$B$10),0),0)</f>
        <v>0</v>
      </c>
      <c r="AO30" s="43">
        <f t="shared" si="27"/>
        <v>0</v>
      </c>
      <c r="AP30" s="3">
        <f t="shared" si="18"/>
        <v>19</v>
      </c>
      <c r="AQ30" s="44">
        <f>IF('Beregningsskema tilbud med afd.'!$B$12=Afskrivninger!AP30,Afskrivninger!AN30,0)</f>
        <v>0</v>
      </c>
      <c r="AR30" s="102">
        <f>IF('Beregningsskema tilbud med afd.'!$B$12=Afskrivninger!AP30,Afskrivninger!AM30,0)</f>
        <v>0</v>
      </c>
      <c r="AT30" s="42">
        <v>20</v>
      </c>
      <c r="AU30" s="43">
        <f t="shared" si="19"/>
        <v>0</v>
      </c>
      <c r="AV30" s="43">
        <f>ROUND(IF(AW29&gt;0,(+AW29*'Beregningsskema tilbud med afd.'!$B$10),0),0)</f>
        <v>0</v>
      </c>
      <c r="AW30" s="43">
        <f t="shared" si="28"/>
        <v>0</v>
      </c>
      <c r="AX30" s="3">
        <f t="shared" si="20"/>
        <v>19</v>
      </c>
      <c r="AY30" s="44">
        <f>IF('Beregningsskema tilbud med afd.'!$B$12=Afskrivninger!AX30,Afskrivninger!AV30,0)*IF($AU$5='Beregningsskema tilbud med afd.'!$B$12,(13-Afskrivninger!$AU$6)/12,1)*IF(($AU$5-$AU$7)='Beregningsskema tilbud med afd.'!$B$12,(Afskrivninger!$AU$6+13)/12,1)</f>
        <v>0</v>
      </c>
      <c r="AZ30" s="102">
        <f>IF('Beregningsskema tilbud med afd.'!$B$12=Afskrivninger!AX30,Afskrivninger!AU30,0)</f>
        <v>0</v>
      </c>
      <c r="BB30" s="42">
        <f t="shared" si="21"/>
        <v>20</v>
      </c>
      <c r="BC30" s="43">
        <f t="shared" si="22"/>
        <v>0</v>
      </c>
      <c r="BD30" s="43">
        <f>ROUND(IF(BE29&gt;0,(+BE29*'Beregningsskema tilbud med afd.'!$B$10),0),0)</f>
        <v>0</v>
      </c>
      <c r="BE30" s="43">
        <f t="shared" si="29"/>
        <v>0</v>
      </c>
      <c r="BF30" s="3">
        <f t="shared" si="23"/>
        <v>19</v>
      </c>
      <c r="BG30" s="44">
        <f>IF('Beregningsskema tilbud med afd.'!$B$12=Afskrivninger!BF30,Afskrivninger!BD30,0)*IF($BC$5='Beregningsskema tilbud med afd.'!$B$12,(13-Afskrivninger!$BC$6)/12,1)*IF(($BC$5-$BC$7)='Beregningsskema tilbud med afd.'!$B$12,(Afskrivninger!$BC$6+13)/12,1)</f>
        <v>0</v>
      </c>
      <c r="BH30" s="102">
        <f>IF('Beregningsskema tilbud med afd.'!$B$12=Afskrivninger!BF30,Afskrivninger!BC30,0)</f>
        <v>0</v>
      </c>
    </row>
    <row r="31" spans="1:60" x14ac:dyDescent="0.2">
      <c r="A31" s="42"/>
      <c r="B31" s="51">
        <f t="shared" si="0"/>
        <v>27</v>
      </c>
      <c r="C31" s="12">
        <f>$A$5/'Beregningsskema tilbud med afd.'!B$11</f>
        <v>0</v>
      </c>
      <c r="D31" s="50">
        <f>+E30*'Beregningsskema tilbud med afd.'!$B$10</f>
        <v>0</v>
      </c>
      <c r="E31" s="50">
        <f t="shared" si="1"/>
        <v>0</v>
      </c>
      <c r="F31" s="49">
        <f t="shared" si="2"/>
        <v>2030</v>
      </c>
      <c r="G31" s="49">
        <f>IF('Beregningsskema tilbud med afd.'!$B$12=Afskrivninger!F31,Afskrivninger!D31,0)</f>
        <v>0</v>
      </c>
      <c r="H31" s="52">
        <f>IF('Beregningsskema tilbud med afd.'!$B$12=Afskrivninger!F31,Afskrivninger!C31,0)</f>
        <v>0</v>
      </c>
      <c r="I31" s="3"/>
      <c r="N31" s="42">
        <v>21</v>
      </c>
      <c r="O31" s="43">
        <f t="shared" si="9"/>
        <v>0</v>
      </c>
      <c r="P31" s="43">
        <f>ROUND(IF(Q30&gt;0,(+Q30*'Beregningsskema tilbud med afd.'!$B$10),0),0)</f>
        <v>0</v>
      </c>
      <c r="Q31" s="43">
        <f t="shared" si="24"/>
        <v>0</v>
      </c>
      <c r="R31" s="3">
        <f t="shared" si="10"/>
        <v>2030</v>
      </c>
      <c r="S31" s="44">
        <f>IF('Beregningsskema tilbud med afd.'!$B$12=Afskrivninger!R31,Afskrivninger!P31,0)*IF($O$5='Beregningsskema tilbud med afd.'!$B$12,(13-Afskrivninger!$O$6)/12,1)*IF(($O$5-$O$7)='Beregningsskema tilbud med afd.'!$B$12,(Afskrivninger!$O$6+13)/12,1)</f>
        <v>0</v>
      </c>
      <c r="T31" s="102">
        <f>IF('Beregningsskema tilbud med afd.'!$B$12=Afskrivninger!R31,Afskrivninger!O31,0)</f>
        <v>0</v>
      </c>
      <c r="V31" s="42">
        <f t="shared" si="11"/>
        <v>21</v>
      </c>
      <c r="W31" s="43">
        <f t="shared" si="12"/>
        <v>0</v>
      </c>
      <c r="X31" s="43">
        <f>ROUND(IF(Y30&gt;0,(+Y30*'Beregningsskema tilbud med afd.'!$B$10),0),0)</f>
        <v>0</v>
      </c>
      <c r="Y31" s="43">
        <f t="shared" si="25"/>
        <v>0</v>
      </c>
      <c r="Z31" s="3">
        <f t="shared" si="13"/>
        <v>2032</v>
      </c>
      <c r="AA31" s="44">
        <f>IF('Beregningsskema tilbud med afd.'!$B$12=Afskrivninger!Z31,Afskrivninger!X31,0)*IF($W$5='Beregningsskema tilbud med afd.'!$B$12,(13-Afskrivninger!$W$6)/12,1)*IF(($W$5-$W$7)='Beregningsskema tilbud med afd.'!$B$12,(Afskrivninger!$W$6+13)/12,1)</f>
        <v>0</v>
      </c>
      <c r="AB31" s="102">
        <f>IF('Beregningsskema tilbud med afd.'!$B$12=Afskrivninger!Z31,Afskrivninger!W31,0)</f>
        <v>0</v>
      </c>
      <c r="AD31" s="42">
        <v>21</v>
      </c>
      <c r="AE31" s="43">
        <f t="shared" si="14"/>
        <v>0</v>
      </c>
      <c r="AF31" s="43">
        <f>ROUND(IF(AG30&gt;0,(+AG30*'Beregningsskema tilbud med afd.'!$B$10),0),0)</f>
        <v>0</v>
      </c>
      <c r="AG31" s="43">
        <f t="shared" si="26"/>
        <v>0</v>
      </c>
      <c r="AH31" s="3">
        <f t="shared" si="15"/>
        <v>2039</v>
      </c>
      <c r="AI31" s="44">
        <f>IF('Beregningsskema tilbud med afd.'!$B$12=Afskrivninger!AH31,Afskrivninger!AF31,0)*IF($AE$5='Beregningsskema tilbud med afd.'!$B$12,(13-Afskrivninger!$AE$6)/12,1)*IF(($AE$5-$AE$7)='Beregningsskema tilbud med afd.'!$B$12,(Afskrivninger!$AE$6+13)/12,1)</f>
        <v>0</v>
      </c>
      <c r="AJ31" s="102">
        <f>IF('Beregningsskema tilbud med afd.'!$B$12=Afskrivninger!AH31,Afskrivninger!AE31,0)</f>
        <v>0</v>
      </c>
      <c r="AL31" s="42">
        <f t="shared" si="16"/>
        <v>21</v>
      </c>
      <c r="AM31" s="43">
        <f t="shared" si="17"/>
        <v>0</v>
      </c>
      <c r="AN31" s="43">
        <f>ROUND(IF(AO30&gt;0,(+AO30*'Beregningsskema tilbud med afd.'!$B$10),0),0)</f>
        <v>0</v>
      </c>
      <c r="AO31" s="43">
        <f t="shared" si="27"/>
        <v>0</v>
      </c>
      <c r="AP31" s="3">
        <f t="shared" si="18"/>
        <v>20</v>
      </c>
      <c r="AQ31" s="44">
        <f>IF('Beregningsskema tilbud med afd.'!$B$12=Afskrivninger!AP31,Afskrivninger!AN31,0)</f>
        <v>0</v>
      </c>
      <c r="AR31" s="102">
        <f>IF('Beregningsskema tilbud med afd.'!$B$12=Afskrivninger!AP31,Afskrivninger!AM31,0)</f>
        <v>0</v>
      </c>
      <c r="AT31" s="42">
        <v>21</v>
      </c>
      <c r="AU31" s="43">
        <f t="shared" si="19"/>
        <v>0</v>
      </c>
      <c r="AV31" s="43">
        <f>ROUND(IF(AW30&gt;0,(+AW30*'Beregningsskema tilbud med afd.'!$B$10),0),0)</f>
        <v>0</v>
      </c>
      <c r="AW31" s="43">
        <f t="shared" si="28"/>
        <v>0</v>
      </c>
      <c r="AX31" s="3">
        <f t="shared" si="20"/>
        <v>20</v>
      </c>
      <c r="AY31" s="44">
        <f>IF('Beregningsskema tilbud med afd.'!$B$12=Afskrivninger!AX31,Afskrivninger!AV31,0)*IF($AU$5='Beregningsskema tilbud med afd.'!$B$12,(13-Afskrivninger!$AU$6)/12,1)*IF(($AU$5-$AU$7)='Beregningsskema tilbud med afd.'!$B$12,(Afskrivninger!$AU$6+13)/12,1)</f>
        <v>0</v>
      </c>
      <c r="AZ31" s="102">
        <f>IF('Beregningsskema tilbud med afd.'!$B$12=Afskrivninger!AX31,Afskrivninger!AU31,0)</f>
        <v>0</v>
      </c>
      <c r="BB31" s="42">
        <f t="shared" si="21"/>
        <v>21</v>
      </c>
      <c r="BC31" s="43">
        <f t="shared" si="22"/>
        <v>0</v>
      </c>
      <c r="BD31" s="43">
        <f>ROUND(IF(BE30&gt;0,(+BE30*'Beregningsskema tilbud med afd.'!$B$10),0),0)</f>
        <v>0</v>
      </c>
      <c r="BE31" s="43">
        <f t="shared" si="29"/>
        <v>0</v>
      </c>
      <c r="BF31" s="3">
        <f t="shared" si="23"/>
        <v>20</v>
      </c>
      <c r="BG31" s="44">
        <f>IF('Beregningsskema tilbud med afd.'!$B$12=Afskrivninger!BF31,Afskrivninger!BD31,0)*IF($BC$5='Beregningsskema tilbud med afd.'!$B$12,(13-Afskrivninger!$BC$6)/12,1)*IF(($BC$5-$BC$7)='Beregningsskema tilbud med afd.'!$B$12,(Afskrivninger!$BC$6+13)/12,1)</f>
        <v>0</v>
      </c>
      <c r="BH31" s="102">
        <f>IF('Beregningsskema tilbud med afd.'!$B$12=Afskrivninger!BF31,Afskrivninger!BC31,0)</f>
        <v>0</v>
      </c>
    </row>
    <row r="32" spans="1:60" x14ac:dyDescent="0.2">
      <c r="A32" s="42"/>
      <c r="B32" s="51">
        <f t="shared" si="0"/>
        <v>28</v>
      </c>
      <c r="C32" s="12">
        <f>$A$5/'Beregningsskema tilbud med afd.'!B$11</f>
        <v>0</v>
      </c>
      <c r="D32" s="50">
        <f>+E31*'Beregningsskema tilbud med afd.'!$B$10</f>
        <v>0</v>
      </c>
      <c r="E32" s="50">
        <f t="shared" si="1"/>
        <v>0</v>
      </c>
      <c r="F32" s="49">
        <f t="shared" si="2"/>
        <v>2031</v>
      </c>
      <c r="G32" s="49">
        <f>IF('Beregningsskema tilbud med afd.'!$B$12=Afskrivninger!F32,Afskrivninger!D32,0)</f>
        <v>0</v>
      </c>
      <c r="H32" s="52">
        <f>IF('Beregningsskema tilbud med afd.'!$B$12=Afskrivninger!F32,Afskrivninger!C32,0)</f>
        <v>0</v>
      </c>
      <c r="I32" s="3"/>
      <c r="N32" s="42">
        <v>22</v>
      </c>
      <c r="O32" s="43">
        <f t="shared" si="9"/>
        <v>0</v>
      </c>
      <c r="P32" s="43">
        <f>ROUND(IF(Q31&gt;0,(+Q31*'Beregningsskema tilbud med afd.'!$B$10),0),0)</f>
        <v>0</v>
      </c>
      <c r="Q32" s="43">
        <f t="shared" si="24"/>
        <v>0</v>
      </c>
      <c r="R32" s="3">
        <f t="shared" si="10"/>
        <v>2031</v>
      </c>
      <c r="S32" s="44">
        <f>IF('Beregningsskema tilbud med afd.'!$B$12=Afskrivninger!R32,Afskrivninger!P32,0)*IF($O$5='Beregningsskema tilbud med afd.'!$B$12,(13-Afskrivninger!$O$6)/12,1)*IF(($O$5-$O$7)='Beregningsskema tilbud med afd.'!$B$12,(Afskrivninger!$O$6+13)/12,1)</f>
        <v>0</v>
      </c>
      <c r="T32" s="102">
        <f>IF('Beregningsskema tilbud med afd.'!$B$12=Afskrivninger!R32,Afskrivninger!O32,0)</f>
        <v>0</v>
      </c>
      <c r="V32" s="42">
        <f t="shared" si="11"/>
        <v>22</v>
      </c>
      <c r="W32" s="43">
        <f t="shared" si="12"/>
        <v>0</v>
      </c>
      <c r="X32" s="43">
        <f>ROUND(IF(Y31&gt;0,(+Y31*'Beregningsskema tilbud med afd.'!$B$10),0),0)</f>
        <v>0</v>
      </c>
      <c r="Y32" s="43">
        <f t="shared" si="25"/>
        <v>0</v>
      </c>
      <c r="Z32" s="3">
        <f t="shared" si="13"/>
        <v>2033</v>
      </c>
      <c r="AA32" s="44">
        <f>IF('Beregningsskema tilbud med afd.'!$B$12=Afskrivninger!Z32,Afskrivninger!X32,0)*IF($W$5='Beregningsskema tilbud med afd.'!$B$12,(13-Afskrivninger!$W$6)/12,1)*IF(($W$5-$W$7)='Beregningsskema tilbud med afd.'!$B$12,(Afskrivninger!$W$6+13)/12,1)</f>
        <v>0</v>
      </c>
      <c r="AB32" s="102">
        <f>IF('Beregningsskema tilbud med afd.'!$B$12=Afskrivninger!Z32,Afskrivninger!W32,0)</f>
        <v>0</v>
      </c>
      <c r="AD32" s="42">
        <v>22</v>
      </c>
      <c r="AE32" s="43">
        <f t="shared" si="14"/>
        <v>0</v>
      </c>
      <c r="AF32" s="43">
        <f>ROUND(IF(AG31&gt;0,(+AG31*'Beregningsskema tilbud med afd.'!$B$10),0),0)</f>
        <v>0</v>
      </c>
      <c r="AG32" s="43">
        <f t="shared" si="26"/>
        <v>0</v>
      </c>
      <c r="AH32" s="3">
        <f t="shared" si="15"/>
        <v>2040</v>
      </c>
      <c r="AI32" s="44">
        <f>IF('Beregningsskema tilbud med afd.'!$B$12=Afskrivninger!AH32,Afskrivninger!AF32,0)*IF($AE$5='Beregningsskema tilbud med afd.'!$B$12,(13-Afskrivninger!$AE$6)/12,1)*IF(($AE$5-$AE$7)='Beregningsskema tilbud med afd.'!$B$12,(Afskrivninger!$AE$6+13)/12,1)</f>
        <v>0</v>
      </c>
      <c r="AJ32" s="102">
        <f>IF('Beregningsskema tilbud med afd.'!$B$12=Afskrivninger!AH32,Afskrivninger!AE32,0)</f>
        <v>0</v>
      </c>
      <c r="AL32" s="42">
        <f t="shared" si="16"/>
        <v>22</v>
      </c>
      <c r="AM32" s="43">
        <f t="shared" si="17"/>
        <v>0</v>
      </c>
      <c r="AN32" s="43">
        <f>ROUND(IF(AO31&gt;0,(+AO31*'Beregningsskema tilbud med afd.'!$B$10),0),0)</f>
        <v>0</v>
      </c>
      <c r="AO32" s="43">
        <f t="shared" si="27"/>
        <v>0</v>
      </c>
      <c r="AP32" s="3">
        <f t="shared" si="18"/>
        <v>21</v>
      </c>
      <c r="AQ32" s="44">
        <f>IF('Beregningsskema tilbud med afd.'!$B$12=Afskrivninger!AP32,Afskrivninger!AN32,0)</f>
        <v>0</v>
      </c>
      <c r="AR32" s="102">
        <f>IF('Beregningsskema tilbud med afd.'!$B$12=Afskrivninger!AP32,Afskrivninger!AM32,0)</f>
        <v>0</v>
      </c>
      <c r="AT32" s="42">
        <v>22</v>
      </c>
      <c r="AU32" s="43">
        <f t="shared" si="19"/>
        <v>0</v>
      </c>
      <c r="AV32" s="43">
        <f>ROUND(IF(AW31&gt;0,(+AW31*'Beregningsskema tilbud med afd.'!$B$10),0),0)</f>
        <v>0</v>
      </c>
      <c r="AW32" s="43">
        <f t="shared" si="28"/>
        <v>0</v>
      </c>
      <c r="AX32" s="3">
        <f t="shared" si="20"/>
        <v>21</v>
      </c>
      <c r="AY32" s="44">
        <f>IF('Beregningsskema tilbud med afd.'!$B$12=Afskrivninger!AX32,Afskrivninger!AV32,0)*IF($AU$5='Beregningsskema tilbud med afd.'!$B$12,(13-Afskrivninger!$AU$6)/12,1)*IF(($AU$5-$AU$7)='Beregningsskema tilbud med afd.'!$B$12,(Afskrivninger!$AU$6+13)/12,1)</f>
        <v>0</v>
      </c>
      <c r="AZ32" s="102">
        <f>IF('Beregningsskema tilbud med afd.'!$B$12=Afskrivninger!AX32,Afskrivninger!AU32,0)</f>
        <v>0</v>
      </c>
      <c r="BB32" s="42">
        <f t="shared" si="21"/>
        <v>22</v>
      </c>
      <c r="BC32" s="43">
        <f t="shared" si="22"/>
        <v>0</v>
      </c>
      <c r="BD32" s="43">
        <f>ROUND(IF(BE31&gt;0,(+BE31*'Beregningsskema tilbud med afd.'!$B$10),0),0)</f>
        <v>0</v>
      </c>
      <c r="BE32" s="43">
        <f t="shared" si="29"/>
        <v>0</v>
      </c>
      <c r="BF32" s="3">
        <f t="shared" si="23"/>
        <v>21</v>
      </c>
      <c r="BG32" s="44">
        <f>IF('Beregningsskema tilbud med afd.'!$B$12=Afskrivninger!BF32,Afskrivninger!BD32,0)*IF($BC$5='Beregningsskema tilbud med afd.'!$B$12,(13-Afskrivninger!$BC$6)/12,1)*IF(($BC$5-$BC$7)='Beregningsskema tilbud med afd.'!$B$12,(Afskrivninger!$BC$6+13)/12,1)</f>
        <v>0</v>
      </c>
      <c r="BH32" s="102">
        <f>IF('Beregningsskema tilbud med afd.'!$B$12=Afskrivninger!BF32,Afskrivninger!BC32,0)</f>
        <v>0</v>
      </c>
    </row>
    <row r="33" spans="1:60" x14ac:dyDescent="0.2">
      <c r="A33" s="42"/>
      <c r="B33" s="51">
        <f t="shared" si="0"/>
        <v>29</v>
      </c>
      <c r="C33" s="12">
        <f>$A$5/'Beregningsskema tilbud med afd.'!B$11</f>
        <v>0</v>
      </c>
      <c r="D33" s="50">
        <f>+E32*'Beregningsskema tilbud med afd.'!$B$10</f>
        <v>0</v>
      </c>
      <c r="E33" s="50">
        <f t="shared" si="1"/>
        <v>0</v>
      </c>
      <c r="F33" s="49">
        <f t="shared" si="2"/>
        <v>2032</v>
      </c>
      <c r="G33" s="49">
        <f>IF('Beregningsskema tilbud med afd.'!$B$12=Afskrivninger!F33,Afskrivninger!D33,0)</f>
        <v>0</v>
      </c>
      <c r="H33" s="52">
        <f>IF('Beregningsskema tilbud med afd.'!$B$12=Afskrivninger!F33,Afskrivninger!C33,0)</f>
        <v>0</v>
      </c>
      <c r="I33" s="3"/>
      <c r="N33" s="42">
        <v>23</v>
      </c>
      <c r="O33" s="43">
        <f t="shared" si="9"/>
        <v>0</v>
      </c>
      <c r="P33" s="43">
        <f>ROUND(IF(Q32&gt;0,(+Q32*'Beregningsskema tilbud med afd.'!$B$10),0),0)</f>
        <v>0</v>
      </c>
      <c r="Q33" s="43">
        <f t="shared" si="24"/>
        <v>0</v>
      </c>
      <c r="R33" s="3">
        <f t="shared" si="10"/>
        <v>2032</v>
      </c>
      <c r="S33" s="44">
        <f>IF('Beregningsskema tilbud med afd.'!$B$12=Afskrivninger!R33,Afskrivninger!P33,0)*IF($O$5='Beregningsskema tilbud med afd.'!$B$12,(13-Afskrivninger!$O$6)/12,1)*IF(($O$5-$O$7)='Beregningsskema tilbud med afd.'!$B$12,(Afskrivninger!$O$6+13)/12,1)</f>
        <v>0</v>
      </c>
      <c r="T33" s="102">
        <f>IF('Beregningsskema tilbud med afd.'!$B$12=Afskrivninger!R33,Afskrivninger!O33,0)</f>
        <v>0</v>
      </c>
      <c r="V33" s="42">
        <f t="shared" si="11"/>
        <v>23</v>
      </c>
      <c r="W33" s="43">
        <f t="shared" si="12"/>
        <v>0</v>
      </c>
      <c r="X33" s="43">
        <f>ROUND(IF(Y32&gt;0,(+Y32*'Beregningsskema tilbud med afd.'!$B$10),0),0)</f>
        <v>0</v>
      </c>
      <c r="Y33" s="43">
        <f t="shared" si="25"/>
        <v>0</v>
      </c>
      <c r="Z33" s="3">
        <f t="shared" si="13"/>
        <v>2034</v>
      </c>
      <c r="AA33" s="44">
        <f>IF('Beregningsskema tilbud med afd.'!$B$12=Afskrivninger!Z33,Afskrivninger!X33,0)*IF($W$5='Beregningsskema tilbud med afd.'!$B$12,(13-Afskrivninger!$W$6)/12,1)*IF(($W$5-$W$7)='Beregningsskema tilbud med afd.'!$B$12,(Afskrivninger!$W$6+13)/12,1)</f>
        <v>0</v>
      </c>
      <c r="AB33" s="102">
        <f>IF('Beregningsskema tilbud med afd.'!$B$12=Afskrivninger!Z33,Afskrivninger!W33,0)</f>
        <v>0</v>
      </c>
      <c r="AD33" s="42">
        <v>23</v>
      </c>
      <c r="AE33" s="43">
        <f t="shared" si="14"/>
        <v>0</v>
      </c>
      <c r="AF33" s="43">
        <f>ROUND(IF(AG32&gt;0,(+AG32*'Beregningsskema tilbud med afd.'!$B$10),0),0)</f>
        <v>0</v>
      </c>
      <c r="AG33" s="43">
        <f t="shared" si="26"/>
        <v>0</v>
      </c>
      <c r="AH33" s="3">
        <f t="shared" si="15"/>
        <v>2041</v>
      </c>
      <c r="AI33" s="44">
        <f>IF('Beregningsskema tilbud med afd.'!$B$12=Afskrivninger!AH33,Afskrivninger!AF33,0)*IF($AE$5='Beregningsskema tilbud med afd.'!$B$12,(13-Afskrivninger!$AE$6)/12,1)*IF(($AE$5-$AE$7)='Beregningsskema tilbud med afd.'!$B$12,(Afskrivninger!$AE$6+13)/12,1)</f>
        <v>0</v>
      </c>
      <c r="AJ33" s="102">
        <f>IF('Beregningsskema tilbud med afd.'!$B$12=Afskrivninger!AH33,Afskrivninger!AE33,0)</f>
        <v>0</v>
      </c>
      <c r="AL33" s="42">
        <f t="shared" si="16"/>
        <v>23</v>
      </c>
      <c r="AM33" s="43">
        <f t="shared" si="17"/>
        <v>0</v>
      </c>
      <c r="AN33" s="43">
        <f>ROUND(IF(AO32&gt;0,(+AO32*'Beregningsskema tilbud med afd.'!$B$10),0),0)</f>
        <v>0</v>
      </c>
      <c r="AO33" s="43">
        <f t="shared" si="27"/>
        <v>0</v>
      </c>
      <c r="AP33" s="3">
        <f t="shared" si="18"/>
        <v>22</v>
      </c>
      <c r="AQ33" s="44">
        <f>IF('Beregningsskema tilbud med afd.'!$B$12=Afskrivninger!AP33,Afskrivninger!AN33,0)</f>
        <v>0</v>
      </c>
      <c r="AR33" s="102">
        <f>IF('Beregningsskema tilbud med afd.'!$B$12=Afskrivninger!AP33,Afskrivninger!AM33,0)</f>
        <v>0</v>
      </c>
      <c r="AT33" s="42">
        <v>23</v>
      </c>
      <c r="AU33" s="43">
        <f t="shared" si="19"/>
        <v>0</v>
      </c>
      <c r="AV33" s="43">
        <f>ROUND(IF(AW32&gt;0,(+AW32*'Beregningsskema tilbud med afd.'!$B$10),0),0)</f>
        <v>0</v>
      </c>
      <c r="AW33" s="43">
        <f t="shared" si="28"/>
        <v>0</v>
      </c>
      <c r="AX33" s="3">
        <f t="shared" si="20"/>
        <v>22</v>
      </c>
      <c r="AY33" s="44">
        <f>IF('Beregningsskema tilbud med afd.'!$B$12=Afskrivninger!AX33,Afskrivninger!AV33,0)*IF($AU$5='Beregningsskema tilbud med afd.'!$B$12,(13-Afskrivninger!$AU$6)/12,1)*IF(($AU$5-$AU$7)='Beregningsskema tilbud med afd.'!$B$12,(Afskrivninger!$AU$6+13)/12,1)</f>
        <v>0</v>
      </c>
      <c r="AZ33" s="102">
        <f>IF('Beregningsskema tilbud med afd.'!$B$12=Afskrivninger!AX33,Afskrivninger!AU33,0)</f>
        <v>0</v>
      </c>
      <c r="BB33" s="42">
        <f t="shared" si="21"/>
        <v>23</v>
      </c>
      <c r="BC33" s="43">
        <f t="shared" si="22"/>
        <v>0</v>
      </c>
      <c r="BD33" s="43">
        <f>ROUND(IF(BE32&gt;0,(+BE32*'Beregningsskema tilbud med afd.'!$B$10),0),0)</f>
        <v>0</v>
      </c>
      <c r="BE33" s="43">
        <f t="shared" si="29"/>
        <v>0</v>
      </c>
      <c r="BF33" s="3">
        <f t="shared" si="23"/>
        <v>22</v>
      </c>
      <c r="BG33" s="44">
        <f>IF('Beregningsskema tilbud med afd.'!$B$12=Afskrivninger!BF33,Afskrivninger!BD33,0)*IF($BC$5='Beregningsskema tilbud med afd.'!$B$12,(13-Afskrivninger!$BC$6)/12,1)*IF(($BC$5-$BC$7)='Beregningsskema tilbud med afd.'!$B$12,(Afskrivninger!$BC$6+13)/12,1)</f>
        <v>0</v>
      </c>
      <c r="BH33" s="102">
        <f>IF('Beregningsskema tilbud med afd.'!$B$12=Afskrivninger!BF33,Afskrivninger!BC33,0)</f>
        <v>0</v>
      </c>
    </row>
    <row r="34" spans="1:60" ht="13.5" thickBot="1" x14ac:dyDescent="0.25">
      <c r="A34" s="42"/>
      <c r="B34" s="64">
        <f t="shared" si="0"/>
        <v>30</v>
      </c>
      <c r="C34" s="12">
        <f>$A$5/'Beregningsskema tilbud med afd.'!B$11</f>
        <v>0</v>
      </c>
      <c r="D34" s="5">
        <f>+E33*'Beregningsskema tilbud med afd.'!$B$10</f>
        <v>0</v>
      </c>
      <c r="E34" s="5">
        <f t="shared" si="1"/>
        <v>0</v>
      </c>
      <c r="F34" s="65">
        <f t="shared" si="2"/>
        <v>2033</v>
      </c>
      <c r="G34" s="65">
        <f>IF('Beregningsskema tilbud med afd.'!$B$12=Afskrivninger!F34,Afskrivninger!D34,0)</f>
        <v>0</v>
      </c>
      <c r="H34" s="66">
        <f>IF('Beregningsskema tilbud med afd.'!$B$12=Afskrivninger!F34,Afskrivninger!C34,0)</f>
        <v>0</v>
      </c>
      <c r="I34" s="3"/>
      <c r="N34" s="42">
        <v>24</v>
      </c>
      <c r="O34" s="43">
        <f t="shared" si="9"/>
        <v>0</v>
      </c>
      <c r="P34" s="43">
        <f>ROUND(IF(Q33&gt;0,(+Q33*'Beregningsskema tilbud med afd.'!$B$10),0),0)</f>
        <v>0</v>
      </c>
      <c r="Q34" s="43">
        <f t="shared" si="24"/>
        <v>0</v>
      </c>
      <c r="R34" s="3">
        <f t="shared" si="10"/>
        <v>2033</v>
      </c>
      <c r="S34" s="44">
        <f>IF('Beregningsskema tilbud med afd.'!$B$12=Afskrivninger!R34,Afskrivninger!P34,0)*IF($O$5='Beregningsskema tilbud med afd.'!$B$12,(13-Afskrivninger!$O$6)/12,1)*IF(($O$5-$O$7)='Beregningsskema tilbud med afd.'!$B$12,(Afskrivninger!$O$6+13)/12,1)</f>
        <v>0</v>
      </c>
      <c r="T34" s="102">
        <f>IF('Beregningsskema tilbud med afd.'!$B$12=Afskrivninger!R34,Afskrivninger!O34,0)</f>
        <v>0</v>
      </c>
      <c r="V34" s="42">
        <f t="shared" si="11"/>
        <v>24</v>
      </c>
      <c r="W34" s="43">
        <f t="shared" si="12"/>
        <v>0</v>
      </c>
      <c r="X34" s="43">
        <f>ROUND(IF(Y33&gt;0,(+Y33*'Beregningsskema tilbud med afd.'!$B$10),0),0)</f>
        <v>0</v>
      </c>
      <c r="Y34" s="43">
        <f t="shared" si="25"/>
        <v>0</v>
      </c>
      <c r="Z34" s="3">
        <f t="shared" si="13"/>
        <v>2035</v>
      </c>
      <c r="AA34" s="44">
        <f>IF('Beregningsskema tilbud med afd.'!$B$12=Afskrivninger!Z34,Afskrivninger!X34,0)*IF($W$5='Beregningsskema tilbud med afd.'!$B$12,(13-Afskrivninger!$W$6)/12,1)*IF(($W$5-$W$7)='Beregningsskema tilbud med afd.'!$B$12,(Afskrivninger!$W$6+13)/12,1)</f>
        <v>0</v>
      </c>
      <c r="AB34" s="102">
        <f>IF('Beregningsskema tilbud med afd.'!$B$12=Afskrivninger!Z34,Afskrivninger!W34,0)</f>
        <v>0</v>
      </c>
      <c r="AD34" s="42">
        <v>24</v>
      </c>
      <c r="AE34" s="43">
        <f t="shared" si="14"/>
        <v>0</v>
      </c>
      <c r="AF34" s="43">
        <f>ROUND(IF(AG33&gt;0,(+AG33*'Beregningsskema tilbud med afd.'!$B$10),0),0)</f>
        <v>0</v>
      </c>
      <c r="AG34" s="43">
        <f t="shared" si="26"/>
        <v>0</v>
      </c>
      <c r="AH34" s="3">
        <f t="shared" si="15"/>
        <v>2042</v>
      </c>
      <c r="AI34" s="44">
        <f>IF('Beregningsskema tilbud med afd.'!$B$12=Afskrivninger!AH34,Afskrivninger!AF34,0)*IF($AE$5='Beregningsskema tilbud med afd.'!$B$12,(13-Afskrivninger!$AE$6)/12,1)*IF(($AE$5-$AE$7)='Beregningsskema tilbud med afd.'!$B$12,(Afskrivninger!$AE$6+13)/12,1)</f>
        <v>0</v>
      </c>
      <c r="AJ34" s="102">
        <f>IF('Beregningsskema tilbud med afd.'!$B$12=Afskrivninger!AH34,Afskrivninger!AE34,0)</f>
        <v>0</v>
      </c>
      <c r="AL34" s="42">
        <f t="shared" si="16"/>
        <v>24</v>
      </c>
      <c r="AM34" s="43">
        <f t="shared" si="17"/>
        <v>0</v>
      </c>
      <c r="AN34" s="43">
        <f>ROUND(IF(AO33&gt;0,(+AO33*'Beregningsskema tilbud med afd.'!$B$10),0),0)</f>
        <v>0</v>
      </c>
      <c r="AO34" s="43">
        <f t="shared" si="27"/>
        <v>0</v>
      </c>
      <c r="AP34" s="3">
        <f t="shared" si="18"/>
        <v>23</v>
      </c>
      <c r="AQ34" s="44">
        <f>IF('Beregningsskema tilbud med afd.'!$B$12=Afskrivninger!AP34,Afskrivninger!AN34,0)</f>
        <v>0</v>
      </c>
      <c r="AR34" s="102">
        <f>IF('Beregningsskema tilbud med afd.'!$B$12=Afskrivninger!AP34,Afskrivninger!AM34,0)</f>
        <v>0</v>
      </c>
      <c r="AT34" s="42">
        <v>24</v>
      </c>
      <c r="AU34" s="43">
        <f t="shared" si="19"/>
        <v>0</v>
      </c>
      <c r="AV34" s="43">
        <f>ROUND(IF(AW33&gt;0,(+AW33*'Beregningsskema tilbud med afd.'!$B$10),0),0)</f>
        <v>0</v>
      </c>
      <c r="AW34" s="43">
        <f t="shared" si="28"/>
        <v>0</v>
      </c>
      <c r="AX34" s="3">
        <f t="shared" si="20"/>
        <v>23</v>
      </c>
      <c r="AY34" s="44">
        <f>IF('Beregningsskema tilbud med afd.'!$B$12=Afskrivninger!AX34,Afskrivninger!AV34,0)*IF($AU$5='Beregningsskema tilbud med afd.'!$B$12,(13-Afskrivninger!$AU$6)/12,1)*IF(($AU$5-$AU$7)='Beregningsskema tilbud med afd.'!$B$12,(Afskrivninger!$AU$6+13)/12,1)</f>
        <v>0</v>
      </c>
      <c r="AZ34" s="102">
        <f>IF('Beregningsskema tilbud med afd.'!$B$12=Afskrivninger!AX34,Afskrivninger!AU34,0)</f>
        <v>0</v>
      </c>
      <c r="BB34" s="42">
        <f t="shared" si="21"/>
        <v>24</v>
      </c>
      <c r="BC34" s="43">
        <f t="shared" si="22"/>
        <v>0</v>
      </c>
      <c r="BD34" s="43">
        <f>ROUND(IF(BE33&gt;0,(+BE33*'Beregningsskema tilbud med afd.'!$B$10),0),0)</f>
        <v>0</v>
      </c>
      <c r="BE34" s="43">
        <f t="shared" si="29"/>
        <v>0</v>
      </c>
      <c r="BF34" s="3">
        <f t="shared" si="23"/>
        <v>23</v>
      </c>
      <c r="BG34" s="44">
        <f>IF('Beregningsskema tilbud med afd.'!$B$12=Afskrivninger!BF34,Afskrivninger!BD34,0)*IF($BC$5='Beregningsskema tilbud med afd.'!$B$12,(13-Afskrivninger!$BC$6)/12,1)*IF(($BC$5-$BC$7)='Beregningsskema tilbud med afd.'!$B$12,(Afskrivninger!$BC$6+13)/12,1)</f>
        <v>0</v>
      </c>
      <c r="BH34" s="102">
        <f>IF('Beregningsskema tilbud med afd.'!$B$12=Afskrivninger!BF34,Afskrivninger!BC34,0)</f>
        <v>0</v>
      </c>
    </row>
    <row r="35" spans="1:60" ht="13.5" thickBot="1" x14ac:dyDescent="0.25">
      <c r="A35" s="42"/>
      <c r="B35" s="400" t="s">
        <v>43</v>
      </c>
      <c r="C35" s="395"/>
      <c r="D35" s="395"/>
      <c r="E35" s="395"/>
      <c r="F35" s="401"/>
      <c r="G35" s="67">
        <f>SUM(G5:G34)</f>
        <v>0</v>
      </c>
      <c r="H35" s="68">
        <f>SUM(H5:H34)</f>
        <v>0</v>
      </c>
      <c r="I35" s="3"/>
      <c r="N35" s="42">
        <v>25</v>
      </c>
      <c r="O35" s="43">
        <f t="shared" si="9"/>
        <v>0</v>
      </c>
      <c r="P35" s="43">
        <f>ROUND(IF(Q34&gt;0,(+Q34*'Beregningsskema tilbud med afd.'!$B$10),0),0)</f>
        <v>0</v>
      </c>
      <c r="Q35" s="43">
        <f t="shared" si="24"/>
        <v>0</v>
      </c>
      <c r="R35" s="3">
        <f t="shared" si="10"/>
        <v>2034</v>
      </c>
      <c r="S35" s="44">
        <f>IF('Beregningsskema tilbud med afd.'!$B$12=Afskrivninger!R35,Afskrivninger!P35,0)*IF($O$5='Beregningsskema tilbud med afd.'!$B$12,(13-Afskrivninger!$O$6)/12,1)*IF(($O$5-$O$7)='Beregningsskema tilbud med afd.'!$B$12,(Afskrivninger!$O$6+13)/12,1)</f>
        <v>0</v>
      </c>
      <c r="T35" s="102">
        <f>IF('Beregningsskema tilbud med afd.'!$B$12=Afskrivninger!R35,Afskrivninger!O35,0)</f>
        <v>0</v>
      </c>
      <c r="V35" s="42">
        <f t="shared" si="11"/>
        <v>25</v>
      </c>
      <c r="W35" s="43">
        <f t="shared" si="12"/>
        <v>0</v>
      </c>
      <c r="X35" s="43">
        <f>ROUND(IF(Y34&gt;0,(+Y34*'Beregningsskema tilbud med afd.'!$B$10),0),0)</f>
        <v>0</v>
      </c>
      <c r="Y35" s="43">
        <f t="shared" si="25"/>
        <v>0</v>
      </c>
      <c r="Z35" s="3">
        <f t="shared" si="13"/>
        <v>2036</v>
      </c>
      <c r="AA35" s="44">
        <f>IF('Beregningsskema tilbud med afd.'!$B$12=Afskrivninger!Z35,Afskrivninger!X35,0)*IF($W$5='Beregningsskema tilbud med afd.'!$B$12,(13-Afskrivninger!$W$6)/12,1)*IF(($W$5-$W$7)='Beregningsskema tilbud med afd.'!$B$12,(Afskrivninger!$W$6+13)/12,1)</f>
        <v>0</v>
      </c>
      <c r="AB35" s="102">
        <f>IF('Beregningsskema tilbud med afd.'!$B$12=Afskrivninger!Z35,Afskrivninger!W35,0)</f>
        <v>0</v>
      </c>
      <c r="AD35" s="42">
        <v>25</v>
      </c>
      <c r="AE35" s="43">
        <f t="shared" si="14"/>
        <v>0</v>
      </c>
      <c r="AF35" s="43">
        <f>ROUND(IF(AG34&gt;0,(+AG34*'Beregningsskema tilbud med afd.'!$B$10),0),0)</f>
        <v>0</v>
      </c>
      <c r="AG35" s="43">
        <f t="shared" si="26"/>
        <v>0</v>
      </c>
      <c r="AH35" s="3">
        <f t="shared" si="15"/>
        <v>2043</v>
      </c>
      <c r="AI35" s="44">
        <f>IF('Beregningsskema tilbud med afd.'!$B$12=Afskrivninger!AH35,Afskrivninger!AF35,0)*IF($AE$5='Beregningsskema tilbud med afd.'!$B$12,(13-Afskrivninger!$AE$6)/12,1)*IF(($AE$5-$AE$7)='Beregningsskema tilbud med afd.'!$B$12,(Afskrivninger!$AE$6+13)/12,1)</f>
        <v>0</v>
      </c>
      <c r="AJ35" s="102">
        <f>IF('Beregningsskema tilbud med afd.'!$B$12=Afskrivninger!AH35,Afskrivninger!AE35,0)</f>
        <v>0</v>
      </c>
      <c r="AL35" s="42">
        <f t="shared" si="16"/>
        <v>25</v>
      </c>
      <c r="AM35" s="43">
        <f t="shared" si="17"/>
        <v>0</v>
      </c>
      <c r="AN35" s="43">
        <f>ROUND(IF(AO34&gt;0,(+AO34*'Beregningsskema tilbud med afd.'!$B$10),0),0)</f>
        <v>0</v>
      </c>
      <c r="AO35" s="43">
        <f t="shared" si="27"/>
        <v>0</v>
      </c>
      <c r="AP35" s="3">
        <f t="shared" si="18"/>
        <v>24</v>
      </c>
      <c r="AQ35" s="44">
        <f>IF('Beregningsskema tilbud med afd.'!$B$12=Afskrivninger!AP35,Afskrivninger!AN35,0)</f>
        <v>0</v>
      </c>
      <c r="AR35" s="102">
        <f>IF('Beregningsskema tilbud med afd.'!$B$12=Afskrivninger!AP35,Afskrivninger!AM35,0)</f>
        <v>0</v>
      </c>
      <c r="AT35" s="42">
        <v>25</v>
      </c>
      <c r="AU35" s="43">
        <f t="shared" si="19"/>
        <v>0</v>
      </c>
      <c r="AV35" s="43">
        <f>ROUND(IF(AW34&gt;0,(+AW34*'Beregningsskema tilbud med afd.'!$B$10),0),0)</f>
        <v>0</v>
      </c>
      <c r="AW35" s="43">
        <f t="shared" si="28"/>
        <v>0</v>
      </c>
      <c r="AX35" s="3">
        <f t="shared" si="20"/>
        <v>24</v>
      </c>
      <c r="AY35" s="44">
        <f>IF('Beregningsskema tilbud med afd.'!$B$12=Afskrivninger!AX35,Afskrivninger!AV35,0)*IF($AU$5='Beregningsskema tilbud med afd.'!$B$12,(13-Afskrivninger!$AU$6)/12,1)*IF(($AU$5-$AU$7)='Beregningsskema tilbud med afd.'!$B$12,(Afskrivninger!$AU$6+13)/12,1)</f>
        <v>0</v>
      </c>
      <c r="AZ35" s="102">
        <f>IF('Beregningsskema tilbud med afd.'!$B$12=Afskrivninger!AX35,Afskrivninger!AU35,0)</f>
        <v>0</v>
      </c>
      <c r="BB35" s="42">
        <f t="shared" si="21"/>
        <v>25</v>
      </c>
      <c r="BC35" s="43">
        <f t="shared" si="22"/>
        <v>0</v>
      </c>
      <c r="BD35" s="43">
        <f>ROUND(IF(BE34&gt;0,(+BE34*'Beregningsskema tilbud med afd.'!$B$10),0),0)</f>
        <v>0</v>
      </c>
      <c r="BE35" s="43">
        <f t="shared" si="29"/>
        <v>0</v>
      </c>
      <c r="BF35" s="3">
        <f t="shared" si="23"/>
        <v>24</v>
      </c>
      <c r="BG35" s="44">
        <f>IF('Beregningsskema tilbud med afd.'!$B$12=Afskrivninger!BF35,Afskrivninger!BD35,0)*IF($BC$5='Beregningsskema tilbud med afd.'!$B$12,(13-Afskrivninger!$BC$6)/12,1)*IF(($BC$5-$BC$7)='Beregningsskema tilbud med afd.'!$B$12,(Afskrivninger!$BC$6+13)/12,1)</f>
        <v>0</v>
      </c>
      <c r="BH35" s="102">
        <f>IF('Beregningsskema tilbud med afd.'!$B$12=Afskrivninger!BF35,Afskrivninger!BC35,0)</f>
        <v>0</v>
      </c>
    </row>
    <row r="36" spans="1:60" ht="13.5" thickBot="1" x14ac:dyDescent="0.25">
      <c r="A36" s="45"/>
      <c r="I36" s="3"/>
      <c r="N36" s="42">
        <v>26</v>
      </c>
      <c r="O36" s="43">
        <f t="shared" si="9"/>
        <v>0</v>
      </c>
      <c r="P36" s="43">
        <f>ROUND(IF(Q35&gt;0,(+Q35*'Beregningsskema tilbud med afd.'!$B$10),0),0)</f>
        <v>0</v>
      </c>
      <c r="Q36" s="43">
        <f t="shared" si="24"/>
        <v>0</v>
      </c>
      <c r="R36" s="3">
        <f t="shared" si="10"/>
        <v>2035</v>
      </c>
      <c r="S36" s="44">
        <f>IF('Beregningsskema tilbud med afd.'!$B$12=Afskrivninger!R36,Afskrivninger!P36,0)*IF($O$5='Beregningsskema tilbud med afd.'!$B$12,(13-Afskrivninger!$O$6)/12,1)*IF(($O$5-$O$7)='Beregningsskema tilbud med afd.'!$B$12,(Afskrivninger!$O$6+13)/12,1)</f>
        <v>0</v>
      </c>
      <c r="T36" s="102">
        <f>IF('Beregningsskema tilbud med afd.'!$B$12=Afskrivninger!R36,Afskrivninger!O36,0)</f>
        <v>0</v>
      </c>
      <c r="V36" s="42">
        <f t="shared" si="11"/>
        <v>26</v>
      </c>
      <c r="W36" s="43">
        <f t="shared" si="12"/>
        <v>0</v>
      </c>
      <c r="X36" s="43">
        <f>ROUND(IF(Y35&gt;0,(+Y35*'Beregningsskema tilbud med afd.'!$B$10),0),0)</f>
        <v>0</v>
      </c>
      <c r="Y36" s="43">
        <f t="shared" si="25"/>
        <v>0</v>
      </c>
      <c r="Z36" s="3">
        <f t="shared" si="13"/>
        <v>2037</v>
      </c>
      <c r="AA36" s="44">
        <f>IF('Beregningsskema tilbud med afd.'!$B$12=Afskrivninger!Z36,Afskrivninger!X36,0)*IF($W$5='Beregningsskema tilbud med afd.'!$B$12,(13-Afskrivninger!$W$6)/12,1)*IF(($W$5-$W$7)='Beregningsskema tilbud med afd.'!$B$12,(Afskrivninger!$W$6+13)/12,1)</f>
        <v>0</v>
      </c>
      <c r="AB36" s="102">
        <f>IF('Beregningsskema tilbud med afd.'!$B$12=Afskrivninger!Z36,Afskrivninger!W36,0)</f>
        <v>0</v>
      </c>
      <c r="AD36" s="42">
        <v>26</v>
      </c>
      <c r="AE36" s="43">
        <f t="shared" si="14"/>
        <v>0</v>
      </c>
      <c r="AF36" s="43">
        <f>ROUND(IF(AG35&gt;0,(+AG35*'Beregningsskema tilbud med afd.'!$B$10),0),0)</f>
        <v>0</v>
      </c>
      <c r="AG36" s="43">
        <f t="shared" si="26"/>
        <v>0</v>
      </c>
      <c r="AH36" s="3">
        <f t="shared" si="15"/>
        <v>2044</v>
      </c>
      <c r="AI36" s="44">
        <f>IF('Beregningsskema tilbud med afd.'!$B$12=Afskrivninger!AH36,Afskrivninger!AF36,0)*IF($AE$5='Beregningsskema tilbud med afd.'!$B$12,(13-Afskrivninger!$AE$6)/12,1)*IF(($AE$5-$AE$7)='Beregningsskema tilbud med afd.'!$B$12,(Afskrivninger!$AE$6+13)/12,1)</f>
        <v>0</v>
      </c>
      <c r="AJ36" s="102">
        <f>IF('Beregningsskema tilbud med afd.'!$B$12=Afskrivninger!AH36,Afskrivninger!AE36,0)</f>
        <v>0</v>
      </c>
      <c r="AL36" s="42">
        <f t="shared" si="16"/>
        <v>26</v>
      </c>
      <c r="AM36" s="43">
        <f t="shared" si="17"/>
        <v>0</v>
      </c>
      <c r="AN36" s="43">
        <f>ROUND(IF(AO35&gt;0,(+AO35*'Beregningsskema tilbud med afd.'!$B$10),0),0)</f>
        <v>0</v>
      </c>
      <c r="AO36" s="43">
        <f t="shared" si="27"/>
        <v>0</v>
      </c>
      <c r="AP36" s="3">
        <f t="shared" si="18"/>
        <v>25</v>
      </c>
      <c r="AQ36" s="44">
        <f>IF('Beregningsskema tilbud med afd.'!$B$12=Afskrivninger!AP36,Afskrivninger!AN36,0)</f>
        <v>0</v>
      </c>
      <c r="AR36" s="102">
        <f>IF('Beregningsskema tilbud med afd.'!$B$12=Afskrivninger!AP36,Afskrivninger!AM36,0)</f>
        <v>0</v>
      </c>
      <c r="AT36" s="42">
        <v>26</v>
      </c>
      <c r="AU36" s="43">
        <f t="shared" si="19"/>
        <v>0</v>
      </c>
      <c r="AV36" s="43">
        <f>ROUND(IF(AW35&gt;0,(+AW35*'Beregningsskema tilbud med afd.'!$B$10),0),0)</f>
        <v>0</v>
      </c>
      <c r="AW36" s="43">
        <f t="shared" si="28"/>
        <v>0</v>
      </c>
      <c r="AX36" s="3">
        <f t="shared" si="20"/>
        <v>25</v>
      </c>
      <c r="AY36" s="44">
        <f>IF('Beregningsskema tilbud med afd.'!$B$12=Afskrivninger!AX36,Afskrivninger!AV36,0)*IF($AU$5='Beregningsskema tilbud med afd.'!$B$12,(13-Afskrivninger!$AU$6)/12,1)*IF(($AU$5-$AU$7)='Beregningsskema tilbud med afd.'!$B$12,(Afskrivninger!$AU$6+13)/12,1)</f>
        <v>0</v>
      </c>
      <c r="AZ36" s="102">
        <f>IF('Beregningsskema tilbud med afd.'!$B$12=Afskrivninger!AX36,Afskrivninger!AU36,0)</f>
        <v>0</v>
      </c>
      <c r="BB36" s="42">
        <f t="shared" si="21"/>
        <v>26</v>
      </c>
      <c r="BC36" s="43">
        <f t="shared" si="22"/>
        <v>0</v>
      </c>
      <c r="BD36" s="43">
        <f>ROUND(IF(BE35&gt;0,(+BE35*'Beregningsskema tilbud med afd.'!$B$10),0),0)</f>
        <v>0</v>
      </c>
      <c r="BE36" s="43">
        <f t="shared" si="29"/>
        <v>0</v>
      </c>
      <c r="BF36" s="3">
        <f t="shared" si="23"/>
        <v>25</v>
      </c>
      <c r="BG36" s="44">
        <f>IF('Beregningsskema tilbud med afd.'!$B$12=Afskrivninger!BF36,Afskrivninger!BD36,0)*IF($BC$5='Beregningsskema tilbud med afd.'!$B$12,(13-Afskrivninger!$BC$6)/12,1)*IF(($BC$5-$BC$7)='Beregningsskema tilbud med afd.'!$B$12,(Afskrivninger!$BC$6+13)/12,1)</f>
        <v>0</v>
      </c>
      <c r="BH36" s="102">
        <f>IF('Beregningsskema tilbud med afd.'!$B$12=Afskrivninger!BF36,Afskrivninger!BC36,0)</f>
        <v>0</v>
      </c>
    </row>
    <row r="37" spans="1:60" x14ac:dyDescent="0.2">
      <c r="N37" s="42">
        <v>27</v>
      </c>
      <c r="O37" s="43">
        <f t="shared" si="9"/>
        <v>0</v>
      </c>
      <c r="P37" s="43">
        <f>ROUND(IF(Q36&gt;0,(+Q36*'Beregningsskema tilbud med afd.'!$B$10),0),0)</f>
        <v>0</v>
      </c>
      <c r="Q37" s="43">
        <f t="shared" si="24"/>
        <v>0</v>
      </c>
      <c r="R37" s="3">
        <f t="shared" si="10"/>
        <v>2036</v>
      </c>
      <c r="S37" s="44">
        <f>IF('Beregningsskema tilbud med afd.'!$B$12=Afskrivninger!R37,Afskrivninger!P37,0)*IF($O$5='Beregningsskema tilbud med afd.'!$B$12,(13-Afskrivninger!$O$6)/12,1)*IF(($O$5-$O$7)='Beregningsskema tilbud med afd.'!$B$12,(Afskrivninger!$O$6+13)/12,1)</f>
        <v>0</v>
      </c>
      <c r="T37" s="102">
        <f>IF('Beregningsskema tilbud med afd.'!$B$12=Afskrivninger!R37,Afskrivninger!O37,0)</f>
        <v>0</v>
      </c>
      <c r="V37" s="42">
        <f t="shared" si="11"/>
        <v>27</v>
      </c>
      <c r="W37" s="43">
        <f t="shared" si="12"/>
        <v>0</v>
      </c>
      <c r="X37" s="43">
        <f>ROUND(IF(Y36&gt;0,(+Y36*'Beregningsskema tilbud med afd.'!$B$10),0),0)</f>
        <v>0</v>
      </c>
      <c r="Y37" s="43">
        <f t="shared" si="25"/>
        <v>0</v>
      </c>
      <c r="Z37" s="3">
        <f t="shared" si="13"/>
        <v>2038</v>
      </c>
      <c r="AA37" s="44">
        <f>IF('Beregningsskema tilbud med afd.'!$B$12=Afskrivninger!Z37,Afskrivninger!X37,0)*IF($W$5='Beregningsskema tilbud med afd.'!$B$12,(13-Afskrivninger!$W$6)/12,1)*IF(($W$5-$W$7)='Beregningsskema tilbud med afd.'!$B$12,(Afskrivninger!$W$6+13)/12,1)</f>
        <v>0</v>
      </c>
      <c r="AB37" s="102">
        <f>IF('Beregningsskema tilbud med afd.'!$B$12=Afskrivninger!Z37,Afskrivninger!W37,0)</f>
        <v>0</v>
      </c>
      <c r="AD37" s="42">
        <v>27</v>
      </c>
      <c r="AE37" s="43">
        <f t="shared" si="14"/>
        <v>0</v>
      </c>
      <c r="AF37" s="43">
        <f>ROUND(IF(AG36&gt;0,(+AG36*'Beregningsskema tilbud med afd.'!$B$10),0),0)</f>
        <v>0</v>
      </c>
      <c r="AG37" s="43">
        <f t="shared" si="26"/>
        <v>0</v>
      </c>
      <c r="AH37" s="3">
        <f t="shared" si="15"/>
        <v>2045</v>
      </c>
      <c r="AI37" s="44">
        <f>IF('Beregningsskema tilbud med afd.'!$B$12=Afskrivninger!AH37,Afskrivninger!AF37,0)*IF($AE$5='Beregningsskema tilbud med afd.'!$B$12,(13-Afskrivninger!$AE$6)/12,1)*IF(($AE$5-$AE$7)='Beregningsskema tilbud med afd.'!$B$12,(Afskrivninger!$AE$6+13)/12,1)</f>
        <v>0</v>
      </c>
      <c r="AJ37" s="102">
        <f>IF('Beregningsskema tilbud med afd.'!$B$12=Afskrivninger!AH37,Afskrivninger!AE37,0)</f>
        <v>0</v>
      </c>
      <c r="AL37" s="42">
        <f t="shared" si="16"/>
        <v>27</v>
      </c>
      <c r="AM37" s="43">
        <f t="shared" si="17"/>
        <v>0</v>
      </c>
      <c r="AN37" s="43">
        <f>ROUND(IF(AO36&gt;0,(+AO36*'Beregningsskema tilbud med afd.'!$B$10),0),0)</f>
        <v>0</v>
      </c>
      <c r="AO37" s="43">
        <f t="shared" si="27"/>
        <v>0</v>
      </c>
      <c r="AP37" s="3">
        <f t="shared" si="18"/>
        <v>26</v>
      </c>
      <c r="AQ37" s="44">
        <f>IF('Beregningsskema tilbud med afd.'!$B$12=Afskrivninger!AP37,Afskrivninger!AN37,0)</f>
        <v>0</v>
      </c>
      <c r="AR37" s="102">
        <f>IF('Beregningsskema tilbud med afd.'!$B$12=Afskrivninger!AP37,Afskrivninger!AM37,0)</f>
        <v>0</v>
      </c>
      <c r="AT37" s="42">
        <v>27</v>
      </c>
      <c r="AU37" s="43">
        <f t="shared" si="19"/>
        <v>0</v>
      </c>
      <c r="AV37" s="43">
        <f>ROUND(IF(AW36&gt;0,(+AW36*'Beregningsskema tilbud med afd.'!$B$10),0),0)</f>
        <v>0</v>
      </c>
      <c r="AW37" s="43">
        <f t="shared" si="28"/>
        <v>0</v>
      </c>
      <c r="AX37" s="3">
        <f t="shared" si="20"/>
        <v>26</v>
      </c>
      <c r="AY37" s="44">
        <f>IF('Beregningsskema tilbud med afd.'!$B$12=Afskrivninger!AX37,Afskrivninger!AV37,0)*IF($AU$5='Beregningsskema tilbud med afd.'!$B$12,(13-Afskrivninger!$AU$6)/12,1)*IF(($AU$5-$AU$7)='Beregningsskema tilbud med afd.'!$B$12,(Afskrivninger!$AU$6+13)/12,1)</f>
        <v>0</v>
      </c>
      <c r="AZ37" s="102">
        <f>IF('Beregningsskema tilbud med afd.'!$B$12=Afskrivninger!AX37,Afskrivninger!AU37,0)</f>
        <v>0</v>
      </c>
      <c r="BB37" s="42">
        <f t="shared" si="21"/>
        <v>27</v>
      </c>
      <c r="BC37" s="43">
        <f t="shared" si="22"/>
        <v>0</v>
      </c>
      <c r="BD37" s="43">
        <f>ROUND(IF(BE36&gt;0,(+BE36*'Beregningsskema tilbud med afd.'!$B$10),0),0)</f>
        <v>0</v>
      </c>
      <c r="BE37" s="43">
        <f t="shared" si="29"/>
        <v>0</v>
      </c>
      <c r="BF37" s="3">
        <f t="shared" si="23"/>
        <v>26</v>
      </c>
      <c r="BG37" s="44">
        <f>IF('Beregningsskema tilbud med afd.'!$B$12=Afskrivninger!BF37,Afskrivninger!BD37,0)*IF($BC$5='Beregningsskema tilbud med afd.'!$B$12,(13-Afskrivninger!$BC$6)/12,1)*IF(($BC$5-$BC$7)='Beregningsskema tilbud med afd.'!$B$12,(Afskrivninger!$BC$6+13)/12,1)</f>
        <v>0</v>
      </c>
      <c r="BH37" s="102">
        <f>IF('Beregningsskema tilbud med afd.'!$B$12=Afskrivninger!BF37,Afskrivninger!BC37,0)</f>
        <v>0</v>
      </c>
    </row>
    <row r="38" spans="1:60" x14ac:dyDescent="0.2">
      <c r="N38" s="42">
        <v>28</v>
      </c>
      <c r="O38" s="43">
        <f t="shared" si="9"/>
        <v>0</v>
      </c>
      <c r="P38" s="43">
        <f>ROUND(IF(Q37&gt;0,(+Q37*'Beregningsskema tilbud med afd.'!$B$10),0),0)</f>
        <v>0</v>
      </c>
      <c r="Q38" s="43">
        <f t="shared" si="24"/>
        <v>0</v>
      </c>
      <c r="R38" s="3">
        <f t="shared" si="10"/>
        <v>2037</v>
      </c>
      <c r="S38" s="44">
        <f>IF('Beregningsskema tilbud med afd.'!$B$12=Afskrivninger!R38,Afskrivninger!P38,0)*IF($O$5='Beregningsskema tilbud med afd.'!$B$12,(13-Afskrivninger!$O$6)/12,1)*IF(($O$5-$O$7)='Beregningsskema tilbud med afd.'!$B$12,(Afskrivninger!$O$6+13)/12,1)</f>
        <v>0</v>
      </c>
      <c r="T38" s="102">
        <f>IF('Beregningsskema tilbud med afd.'!$B$12=Afskrivninger!R38,Afskrivninger!O38,0)</f>
        <v>0</v>
      </c>
      <c r="V38" s="42">
        <f t="shared" si="11"/>
        <v>28</v>
      </c>
      <c r="W38" s="43">
        <f t="shared" si="12"/>
        <v>0</v>
      </c>
      <c r="X38" s="43">
        <f>ROUND(IF(Y37&gt;0,(+Y37*'Beregningsskema tilbud med afd.'!$B$10),0),0)</f>
        <v>0</v>
      </c>
      <c r="Y38" s="43">
        <f t="shared" si="25"/>
        <v>0</v>
      </c>
      <c r="Z38" s="3">
        <f t="shared" si="13"/>
        <v>2039</v>
      </c>
      <c r="AA38" s="44">
        <f>IF('Beregningsskema tilbud med afd.'!$B$12=Afskrivninger!Z38,Afskrivninger!X38,0)*IF($W$5='Beregningsskema tilbud med afd.'!$B$12,(13-Afskrivninger!$W$6)/12,1)*IF(($W$5-$W$7)='Beregningsskema tilbud med afd.'!$B$12,(Afskrivninger!$W$6+13)/12,1)</f>
        <v>0</v>
      </c>
      <c r="AB38" s="102">
        <f>IF('Beregningsskema tilbud med afd.'!$B$12=Afskrivninger!Z38,Afskrivninger!W38,0)</f>
        <v>0</v>
      </c>
      <c r="AD38" s="42">
        <v>28</v>
      </c>
      <c r="AE38" s="43">
        <f t="shared" si="14"/>
        <v>0</v>
      </c>
      <c r="AF38" s="43">
        <f>ROUND(IF(AG37&gt;0,(+AG37*'Beregningsskema tilbud med afd.'!$B$10),0),0)</f>
        <v>0</v>
      </c>
      <c r="AG38" s="43">
        <f t="shared" si="26"/>
        <v>0</v>
      </c>
      <c r="AH38" s="3">
        <f t="shared" si="15"/>
        <v>2046</v>
      </c>
      <c r="AI38" s="44">
        <f>IF('Beregningsskema tilbud med afd.'!$B$12=Afskrivninger!AH38,Afskrivninger!AF38,0)*IF($AE$5='Beregningsskema tilbud med afd.'!$B$12,(13-Afskrivninger!$AE$6)/12,1)*IF(($AE$5-$AE$7)='Beregningsskema tilbud med afd.'!$B$12,(Afskrivninger!$AE$6+13)/12,1)</f>
        <v>0</v>
      </c>
      <c r="AJ38" s="102">
        <f>IF('Beregningsskema tilbud med afd.'!$B$12=Afskrivninger!AH38,Afskrivninger!AE38,0)</f>
        <v>0</v>
      </c>
      <c r="AL38" s="42">
        <f t="shared" si="16"/>
        <v>28</v>
      </c>
      <c r="AM38" s="43">
        <f t="shared" si="17"/>
        <v>0</v>
      </c>
      <c r="AN38" s="43">
        <f>ROUND(IF(AO37&gt;0,(+AO37*'Beregningsskema tilbud med afd.'!$B$10),0),0)</f>
        <v>0</v>
      </c>
      <c r="AO38" s="43">
        <f t="shared" si="27"/>
        <v>0</v>
      </c>
      <c r="AP38" s="3">
        <f t="shared" si="18"/>
        <v>27</v>
      </c>
      <c r="AQ38" s="44">
        <f>IF('Beregningsskema tilbud med afd.'!$B$12=Afskrivninger!AP38,Afskrivninger!AN38,0)</f>
        <v>0</v>
      </c>
      <c r="AR38" s="102">
        <f>IF('Beregningsskema tilbud med afd.'!$B$12=Afskrivninger!AP38,Afskrivninger!AM38,0)</f>
        <v>0</v>
      </c>
      <c r="AT38" s="42">
        <v>28</v>
      </c>
      <c r="AU38" s="43">
        <f t="shared" si="19"/>
        <v>0</v>
      </c>
      <c r="AV38" s="43">
        <f>ROUND(IF(AW37&gt;0,(+AW37*'Beregningsskema tilbud med afd.'!$B$10),0),0)</f>
        <v>0</v>
      </c>
      <c r="AW38" s="43">
        <f t="shared" si="28"/>
        <v>0</v>
      </c>
      <c r="AX38" s="3">
        <f t="shared" si="20"/>
        <v>27</v>
      </c>
      <c r="AY38" s="44">
        <f>IF('Beregningsskema tilbud med afd.'!$B$12=Afskrivninger!AX38,Afskrivninger!AV38,0)*IF($AU$5='Beregningsskema tilbud med afd.'!$B$12,(13-Afskrivninger!$AU$6)/12,1)*IF(($AU$5-$AU$7)='Beregningsskema tilbud med afd.'!$B$12,(Afskrivninger!$AU$6+13)/12,1)</f>
        <v>0</v>
      </c>
      <c r="AZ38" s="102">
        <f>IF('Beregningsskema tilbud med afd.'!$B$12=Afskrivninger!AX38,Afskrivninger!AU38,0)</f>
        <v>0</v>
      </c>
      <c r="BB38" s="42">
        <f t="shared" si="21"/>
        <v>28</v>
      </c>
      <c r="BC38" s="43">
        <f t="shared" si="22"/>
        <v>0</v>
      </c>
      <c r="BD38" s="43">
        <f>ROUND(IF(BE37&gt;0,(+BE37*'Beregningsskema tilbud med afd.'!$B$10),0),0)</f>
        <v>0</v>
      </c>
      <c r="BE38" s="43">
        <f t="shared" si="29"/>
        <v>0</v>
      </c>
      <c r="BF38" s="3">
        <f t="shared" si="23"/>
        <v>27</v>
      </c>
      <c r="BG38" s="44">
        <f>IF('Beregningsskema tilbud med afd.'!$B$12=Afskrivninger!BF38,Afskrivninger!BD38,0)*IF($BC$5='Beregningsskema tilbud med afd.'!$B$12,(13-Afskrivninger!$BC$6)/12,1)*IF(($BC$5-$BC$7)='Beregningsskema tilbud med afd.'!$B$12,(Afskrivninger!$BC$6+13)/12,1)</f>
        <v>0</v>
      </c>
      <c r="BH38" s="102">
        <f>IF('Beregningsskema tilbud med afd.'!$B$12=Afskrivninger!BF38,Afskrivninger!BC38,0)</f>
        <v>0</v>
      </c>
    </row>
    <row r="39" spans="1:60" x14ac:dyDescent="0.2">
      <c r="N39" s="42">
        <v>29</v>
      </c>
      <c r="O39" s="43">
        <f t="shared" si="9"/>
        <v>0</v>
      </c>
      <c r="P39" s="43">
        <f>ROUND(IF(Q38&gt;0,(+Q38*'Beregningsskema tilbud med afd.'!$B$10),0),0)</f>
        <v>0</v>
      </c>
      <c r="Q39" s="43">
        <f t="shared" si="24"/>
        <v>0</v>
      </c>
      <c r="R39" s="3">
        <f t="shared" si="10"/>
        <v>2038</v>
      </c>
      <c r="S39" s="44">
        <f>IF('Beregningsskema tilbud med afd.'!$B$12=Afskrivninger!R39,Afskrivninger!P39,0)*IF($O$5='Beregningsskema tilbud med afd.'!$B$12,(13-Afskrivninger!$O$6)/12,1)*IF(($O$5-$O$7)='Beregningsskema tilbud med afd.'!$B$12,(Afskrivninger!$O$6+13)/12,1)</f>
        <v>0</v>
      </c>
      <c r="T39" s="102">
        <f>IF('Beregningsskema tilbud med afd.'!$B$12=Afskrivninger!R39,Afskrivninger!O39,0)</f>
        <v>0</v>
      </c>
      <c r="V39" s="42">
        <f t="shared" si="11"/>
        <v>29</v>
      </c>
      <c r="W39" s="43">
        <f t="shared" si="12"/>
        <v>0</v>
      </c>
      <c r="X39" s="43">
        <f>ROUND(IF(Y38&gt;0,(+Y38*'Beregningsskema tilbud med afd.'!$B$10),0),0)</f>
        <v>0</v>
      </c>
      <c r="Y39" s="43">
        <f t="shared" si="25"/>
        <v>0</v>
      </c>
      <c r="Z39" s="3">
        <f t="shared" si="13"/>
        <v>2040</v>
      </c>
      <c r="AA39" s="44">
        <f>IF('Beregningsskema tilbud med afd.'!$B$12=Afskrivninger!Z39,Afskrivninger!X39,0)*IF($W$5='Beregningsskema tilbud med afd.'!$B$12,(13-Afskrivninger!$W$6)/12,1)*IF(($W$5-$W$7)='Beregningsskema tilbud med afd.'!$B$12,(Afskrivninger!$W$6+13)/12,1)</f>
        <v>0</v>
      </c>
      <c r="AB39" s="102">
        <f>IF('Beregningsskema tilbud med afd.'!$B$12=Afskrivninger!Z39,Afskrivninger!W39,0)</f>
        <v>0</v>
      </c>
      <c r="AD39" s="42">
        <v>29</v>
      </c>
      <c r="AE39" s="43">
        <f t="shared" si="14"/>
        <v>0</v>
      </c>
      <c r="AF39" s="43">
        <f>ROUND(IF(AG38&gt;0,(+AG38*'Beregningsskema tilbud med afd.'!$B$10),0),0)</f>
        <v>0</v>
      </c>
      <c r="AG39" s="43">
        <f t="shared" si="26"/>
        <v>0</v>
      </c>
      <c r="AH39" s="3">
        <f t="shared" si="15"/>
        <v>2047</v>
      </c>
      <c r="AI39" s="44">
        <f>IF('Beregningsskema tilbud med afd.'!$B$12=Afskrivninger!AH39,Afskrivninger!AF39,0)*IF($AE$5='Beregningsskema tilbud med afd.'!$B$12,(13-Afskrivninger!$AE$6)/12,1)*IF(($AE$5-$AE$7)='Beregningsskema tilbud med afd.'!$B$12,(Afskrivninger!$AE$6+13)/12,1)</f>
        <v>0</v>
      </c>
      <c r="AJ39" s="102">
        <f>IF('Beregningsskema tilbud med afd.'!$B$12=Afskrivninger!AH39,Afskrivninger!AE39,0)</f>
        <v>0</v>
      </c>
      <c r="AL39" s="42">
        <f t="shared" si="16"/>
        <v>29</v>
      </c>
      <c r="AM39" s="43">
        <f t="shared" si="17"/>
        <v>0</v>
      </c>
      <c r="AN39" s="43">
        <f>ROUND(IF(AO38&gt;0,(+AO38*'Beregningsskema tilbud med afd.'!$B$10),0),0)</f>
        <v>0</v>
      </c>
      <c r="AO39" s="43">
        <f t="shared" si="27"/>
        <v>0</v>
      </c>
      <c r="AP39" s="3">
        <f t="shared" si="18"/>
        <v>28</v>
      </c>
      <c r="AQ39" s="44">
        <f>IF('Beregningsskema tilbud med afd.'!$B$12=Afskrivninger!AP39,Afskrivninger!AN39,0)</f>
        <v>0</v>
      </c>
      <c r="AR39" s="102">
        <f>IF('Beregningsskema tilbud med afd.'!$B$12=Afskrivninger!AP39,Afskrivninger!AM39,0)</f>
        <v>0</v>
      </c>
      <c r="AT39" s="42">
        <v>29</v>
      </c>
      <c r="AU39" s="43">
        <f t="shared" si="19"/>
        <v>0</v>
      </c>
      <c r="AV39" s="43">
        <f>ROUND(IF(AW38&gt;0,(+AW38*'Beregningsskema tilbud med afd.'!$B$10),0),0)</f>
        <v>0</v>
      </c>
      <c r="AW39" s="43">
        <f t="shared" si="28"/>
        <v>0</v>
      </c>
      <c r="AX39" s="3">
        <f t="shared" si="20"/>
        <v>28</v>
      </c>
      <c r="AY39" s="44">
        <f>IF('Beregningsskema tilbud med afd.'!$B$12=Afskrivninger!AX39,Afskrivninger!AV39,0)*IF($AU$5='Beregningsskema tilbud med afd.'!$B$12,(13-Afskrivninger!$AU$6)/12,1)*IF(($AU$5-$AU$7)='Beregningsskema tilbud med afd.'!$B$12,(Afskrivninger!$AU$6+13)/12,1)</f>
        <v>0</v>
      </c>
      <c r="AZ39" s="102">
        <f>IF('Beregningsskema tilbud med afd.'!$B$12=Afskrivninger!AX39,Afskrivninger!AU39,0)</f>
        <v>0</v>
      </c>
      <c r="BB39" s="42">
        <f t="shared" si="21"/>
        <v>29</v>
      </c>
      <c r="BC39" s="43">
        <f t="shared" si="22"/>
        <v>0</v>
      </c>
      <c r="BD39" s="43">
        <f>ROUND(IF(BE38&gt;0,(+BE38*'Beregningsskema tilbud med afd.'!$B$10),0),0)</f>
        <v>0</v>
      </c>
      <c r="BE39" s="43">
        <f t="shared" si="29"/>
        <v>0</v>
      </c>
      <c r="BF39" s="3">
        <f t="shared" si="23"/>
        <v>28</v>
      </c>
      <c r="BG39" s="44">
        <f>IF('Beregningsskema tilbud med afd.'!$B$12=Afskrivninger!BF39,Afskrivninger!BD39,0)*IF($BC$5='Beregningsskema tilbud med afd.'!$B$12,(13-Afskrivninger!$BC$6)/12,1)*IF(($BC$5-$BC$7)='Beregningsskema tilbud med afd.'!$B$12,(Afskrivninger!$BC$6+13)/12,1)</f>
        <v>0</v>
      </c>
      <c r="BH39" s="102">
        <f>IF('Beregningsskema tilbud med afd.'!$B$12=Afskrivninger!BF39,Afskrivninger!BC39,0)</f>
        <v>0</v>
      </c>
    </row>
    <row r="40" spans="1:60" x14ac:dyDescent="0.2">
      <c r="N40" s="42">
        <v>30</v>
      </c>
      <c r="O40" s="43">
        <f t="shared" si="9"/>
        <v>0</v>
      </c>
      <c r="P40" s="43">
        <f>ROUND(IF(Q39&gt;0,(+Q39*'Beregningsskema tilbud med afd.'!$B$10),0),0)</f>
        <v>0</v>
      </c>
      <c r="Q40" s="43">
        <f t="shared" si="24"/>
        <v>0</v>
      </c>
      <c r="R40" s="3">
        <f t="shared" si="10"/>
        <v>2039</v>
      </c>
      <c r="S40" s="44">
        <f>IF('Beregningsskema tilbud med afd.'!$B$12=Afskrivninger!R40,Afskrivninger!P40,0)*IF($O$5='Beregningsskema tilbud med afd.'!$B$12,(13-Afskrivninger!$O$6)/12,1)*IF(($O$5-$O$7)='Beregningsskema tilbud med afd.'!$B$12,(Afskrivninger!$O$6+13)/12,1)</f>
        <v>0</v>
      </c>
      <c r="T40" s="102">
        <f>IF('Beregningsskema tilbud med afd.'!$B$12=Afskrivninger!R40,Afskrivninger!O40,0)</f>
        <v>0</v>
      </c>
      <c r="V40" s="42">
        <f t="shared" si="11"/>
        <v>30</v>
      </c>
      <c r="W40" s="43">
        <f t="shared" si="12"/>
        <v>0</v>
      </c>
      <c r="X40" s="43">
        <f>ROUND(IF(Y39&gt;0,(+Y39*'Beregningsskema tilbud med afd.'!$B$10),0),0)</f>
        <v>0</v>
      </c>
      <c r="Y40" s="43">
        <f t="shared" si="25"/>
        <v>0</v>
      </c>
      <c r="Z40" s="3">
        <f t="shared" si="13"/>
        <v>2041</v>
      </c>
      <c r="AA40" s="44">
        <f>IF('Beregningsskema tilbud med afd.'!$B$12=Afskrivninger!Z40,Afskrivninger!X40,0)*IF($W$5='Beregningsskema tilbud med afd.'!$B$12,(13-Afskrivninger!$W$6)/12,1)*IF(($W$5-$W$7)='Beregningsskema tilbud med afd.'!$B$12,(Afskrivninger!$W$6+13)/12,1)</f>
        <v>0</v>
      </c>
      <c r="AB40" s="102">
        <f>IF('Beregningsskema tilbud med afd.'!$B$12=Afskrivninger!Z40,Afskrivninger!W40,0)</f>
        <v>0</v>
      </c>
      <c r="AD40" s="42">
        <v>30</v>
      </c>
      <c r="AE40" s="43">
        <f t="shared" si="14"/>
        <v>0</v>
      </c>
      <c r="AF40" s="43">
        <f>ROUND(IF(AG39&gt;0,(+AG39*'Beregningsskema tilbud med afd.'!$B$10),0),0)</f>
        <v>0</v>
      </c>
      <c r="AG40" s="43">
        <f t="shared" si="26"/>
        <v>0</v>
      </c>
      <c r="AH40" s="3">
        <f t="shared" si="15"/>
        <v>2048</v>
      </c>
      <c r="AI40" s="44">
        <f>IF('Beregningsskema tilbud med afd.'!$B$12=Afskrivninger!AH40,Afskrivninger!AF40,0)*IF($AE$5='Beregningsskema tilbud med afd.'!$B$12,(13-Afskrivninger!$AE$6)/12,1)*IF(($AE$5-$AE$7)='Beregningsskema tilbud med afd.'!$B$12,(Afskrivninger!$AE$6+13)/12,1)</f>
        <v>0</v>
      </c>
      <c r="AJ40" s="102">
        <f>IF('Beregningsskema tilbud med afd.'!$B$12=Afskrivninger!AH40,Afskrivninger!AE40,0)</f>
        <v>0</v>
      </c>
      <c r="AL40" s="42">
        <f t="shared" si="16"/>
        <v>30</v>
      </c>
      <c r="AM40" s="43">
        <f t="shared" si="17"/>
        <v>0</v>
      </c>
      <c r="AN40" s="43">
        <f>ROUND(IF(AO39&gt;0,(+AO39*'Beregningsskema tilbud med afd.'!$B$10),0),0)</f>
        <v>0</v>
      </c>
      <c r="AO40" s="43">
        <f t="shared" si="27"/>
        <v>0</v>
      </c>
      <c r="AP40" s="3">
        <f t="shared" si="18"/>
        <v>29</v>
      </c>
      <c r="AQ40" s="44">
        <f>IF('Beregningsskema tilbud med afd.'!$B$12=Afskrivninger!AP40,Afskrivninger!AN40,0)</f>
        <v>0</v>
      </c>
      <c r="AR40" s="102">
        <f>IF('Beregningsskema tilbud med afd.'!$B$12=Afskrivninger!AP40,Afskrivninger!AM40,0)</f>
        <v>0</v>
      </c>
      <c r="AT40" s="42">
        <v>30</v>
      </c>
      <c r="AU40" s="43">
        <f t="shared" si="19"/>
        <v>0</v>
      </c>
      <c r="AV40" s="43">
        <f>ROUND(IF(AW39&gt;0,(+AW39*'Beregningsskema tilbud med afd.'!$B$10),0),0)</f>
        <v>0</v>
      </c>
      <c r="AW40" s="43">
        <f t="shared" si="28"/>
        <v>0</v>
      </c>
      <c r="AX40" s="3">
        <f t="shared" si="20"/>
        <v>29</v>
      </c>
      <c r="AY40" s="44">
        <f>IF('Beregningsskema tilbud med afd.'!$B$12=Afskrivninger!AX40,Afskrivninger!AV40,0)*IF($AU$5='Beregningsskema tilbud med afd.'!$B$12,(13-Afskrivninger!$AU$6)/12,1)*IF(($AU$5-$AU$7)='Beregningsskema tilbud med afd.'!$B$12,(Afskrivninger!$AU$6+13)/12,1)</f>
        <v>0</v>
      </c>
      <c r="AZ40" s="102">
        <f>IF('Beregningsskema tilbud med afd.'!$B$12=Afskrivninger!AX40,Afskrivninger!AU40,0)</f>
        <v>0</v>
      </c>
      <c r="BB40" s="42">
        <f t="shared" si="21"/>
        <v>30</v>
      </c>
      <c r="BC40" s="43">
        <f t="shared" si="22"/>
        <v>0</v>
      </c>
      <c r="BD40" s="43">
        <f>ROUND(IF(BE39&gt;0,(+BE39*'Beregningsskema tilbud med afd.'!$B$10),0),0)</f>
        <v>0</v>
      </c>
      <c r="BE40" s="43">
        <f t="shared" si="29"/>
        <v>0</v>
      </c>
      <c r="BF40" s="3">
        <f t="shared" si="23"/>
        <v>29</v>
      </c>
      <c r="BG40" s="44">
        <f>IF('Beregningsskema tilbud med afd.'!$B$12=Afskrivninger!BF40,Afskrivninger!BD40,0)*IF($BC$5='Beregningsskema tilbud med afd.'!$B$12,(13-Afskrivninger!$BC$6)/12,1)*IF(($BC$5-$BC$7)='Beregningsskema tilbud med afd.'!$B$12,(Afskrivninger!$BC$6+13)/12,1)</f>
        <v>0</v>
      </c>
      <c r="BH40" s="102">
        <f>IF('Beregningsskema tilbud med afd.'!$B$12=Afskrivninger!BF40,Afskrivninger!BC40,0)</f>
        <v>0</v>
      </c>
    </row>
    <row r="41" spans="1:60" x14ac:dyDescent="0.2">
      <c r="N41" s="42">
        <v>31</v>
      </c>
      <c r="O41" s="43">
        <f t="shared" si="9"/>
        <v>0</v>
      </c>
      <c r="P41" s="43">
        <f>ROUND(IF(Q40&gt;0,(+Q40*'Beregningsskema tilbud med afd.'!$B$10),0),0)</f>
        <v>0</v>
      </c>
      <c r="Q41" s="43">
        <f t="shared" si="24"/>
        <v>0</v>
      </c>
      <c r="R41" s="3">
        <f t="shared" si="10"/>
        <v>2040</v>
      </c>
      <c r="S41" s="44">
        <f>IF('Beregningsskema tilbud med afd.'!$B$12=Afskrivninger!R41,Afskrivninger!P41,0)*IF($O$5='Beregningsskema tilbud med afd.'!$B$12,(13-Afskrivninger!$O$6)/12,1)*IF(($O$5-$O$7)='Beregningsskema tilbud med afd.'!$B$12,(Afskrivninger!$O$6+13)/12,1)</f>
        <v>0</v>
      </c>
      <c r="T41" s="102">
        <f>IF('Beregningsskema tilbud med afd.'!$B$12=Afskrivninger!R41,Afskrivninger!O41,0)</f>
        <v>0</v>
      </c>
      <c r="V41" s="42">
        <f t="shared" si="11"/>
        <v>31</v>
      </c>
      <c r="W41" s="43">
        <f t="shared" si="12"/>
        <v>0</v>
      </c>
      <c r="X41" s="43">
        <f>ROUND(IF(Y40&gt;0,(+Y40*'Beregningsskema tilbud med afd.'!$B$10),0),0)</f>
        <v>0</v>
      </c>
      <c r="Y41" s="43">
        <f t="shared" si="25"/>
        <v>0</v>
      </c>
      <c r="Z41" s="3">
        <f t="shared" si="13"/>
        <v>2042</v>
      </c>
      <c r="AA41" s="44">
        <f>IF('Beregningsskema tilbud med afd.'!$B$12=Afskrivninger!Z41,Afskrivninger!X41,0)*IF($W$5='Beregningsskema tilbud med afd.'!$B$12,(13-Afskrivninger!$W$6)/12,1)*IF(($W$5-$W$7)='Beregningsskema tilbud med afd.'!$B$12,(Afskrivninger!$W$6+13)/12,1)</f>
        <v>0</v>
      </c>
      <c r="AB41" s="102">
        <f>IF('Beregningsskema tilbud med afd.'!$B$12=Afskrivninger!Z41,Afskrivninger!W41,0)</f>
        <v>0</v>
      </c>
      <c r="AD41" s="42">
        <v>31</v>
      </c>
      <c r="AE41" s="43">
        <f t="shared" si="14"/>
        <v>0</v>
      </c>
      <c r="AF41" s="43">
        <f>ROUND(IF(AG40&gt;0,(+AG40*'Beregningsskema tilbud med afd.'!$B$10),0),0)</f>
        <v>0</v>
      </c>
      <c r="AG41" s="43">
        <f t="shared" si="26"/>
        <v>0</v>
      </c>
      <c r="AH41" s="3">
        <f t="shared" si="15"/>
        <v>2049</v>
      </c>
      <c r="AI41" s="44">
        <f>IF('Beregningsskema tilbud med afd.'!$B$12=Afskrivninger!AH41,Afskrivninger!AF41,0)*IF($AE$5='Beregningsskema tilbud med afd.'!$B$12,(13-Afskrivninger!$AE$6)/12,1)*IF(($AE$5-$AE$7)='Beregningsskema tilbud med afd.'!$B$12,(Afskrivninger!$AE$6+13)/12,1)</f>
        <v>0</v>
      </c>
      <c r="AJ41" s="102">
        <f>IF('Beregningsskema tilbud med afd.'!$B$12=Afskrivninger!AH41,Afskrivninger!AE41,0)</f>
        <v>0</v>
      </c>
      <c r="AL41" s="42">
        <f t="shared" si="16"/>
        <v>31</v>
      </c>
      <c r="AM41" s="43">
        <f t="shared" si="17"/>
        <v>0</v>
      </c>
      <c r="AN41" s="43">
        <f>ROUND(IF(AO40&gt;0,(+AO40*'Beregningsskema tilbud med afd.'!$B$10),0),0)</f>
        <v>0</v>
      </c>
      <c r="AO41" s="43">
        <f t="shared" si="27"/>
        <v>0</v>
      </c>
      <c r="AP41" s="3">
        <f t="shared" si="18"/>
        <v>30</v>
      </c>
      <c r="AQ41" s="44">
        <f>IF('Beregningsskema tilbud med afd.'!$B$12=Afskrivninger!AP41,Afskrivninger!AN41,0)</f>
        <v>0</v>
      </c>
      <c r="AR41" s="102">
        <f>IF('Beregningsskema tilbud med afd.'!$B$12=Afskrivninger!AP41,Afskrivninger!AM41,0)</f>
        <v>0</v>
      </c>
      <c r="AT41" s="42">
        <v>31</v>
      </c>
      <c r="AU41" s="43">
        <f t="shared" si="19"/>
        <v>0</v>
      </c>
      <c r="AV41" s="43">
        <f>ROUND(IF(AW40&gt;0,(+AW40*'Beregningsskema tilbud med afd.'!$B$10),0),0)</f>
        <v>0</v>
      </c>
      <c r="AW41" s="43">
        <f t="shared" si="28"/>
        <v>0</v>
      </c>
      <c r="AX41" s="3">
        <f t="shared" si="20"/>
        <v>30</v>
      </c>
      <c r="AY41" s="44">
        <f>IF('Beregningsskema tilbud med afd.'!$B$12=Afskrivninger!AX41,Afskrivninger!AV41,0)*IF($AU$5='Beregningsskema tilbud med afd.'!$B$12,(13-Afskrivninger!$AU$6)/12,1)*IF(($AU$5-$AU$7)='Beregningsskema tilbud med afd.'!$B$12,(Afskrivninger!$AU$6+13)/12,1)</f>
        <v>0</v>
      </c>
      <c r="AZ41" s="102">
        <f>IF('Beregningsskema tilbud med afd.'!$B$12=Afskrivninger!AX41,Afskrivninger!AU41,0)</f>
        <v>0</v>
      </c>
      <c r="BB41" s="42">
        <f t="shared" si="21"/>
        <v>31</v>
      </c>
      <c r="BC41" s="43">
        <f t="shared" si="22"/>
        <v>0</v>
      </c>
      <c r="BD41" s="43">
        <f>ROUND(IF(BE40&gt;0,(+BE40*'Beregningsskema tilbud med afd.'!$B$10),0),0)</f>
        <v>0</v>
      </c>
      <c r="BE41" s="43">
        <f t="shared" si="29"/>
        <v>0</v>
      </c>
      <c r="BF41" s="3">
        <f t="shared" si="23"/>
        <v>30</v>
      </c>
      <c r="BG41" s="44">
        <f>IF('Beregningsskema tilbud med afd.'!$B$12=Afskrivninger!BF41,Afskrivninger!BD41,0)*IF($BC$5='Beregningsskema tilbud med afd.'!$B$12,(13-Afskrivninger!$BC$6)/12,1)*IF(($BC$5-$BC$7)='Beregningsskema tilbud med afd.'!$B$12,(Afskrivninger!$BC$6+13)/12,1)</f>
        <v>0</v>
      </c>
      <c r="BH41" s="102">
        <f>IF('Beregningsskema tilbud med afd.'!$B$12=Afskrivninger!BF41,Afskrivninger!BC41,0)</f>
        <v>0</v>
      </c>
    </row>
    <row r="42" spans="1:60" x14ac:dyDescent="0.2">
      <c r="N42" s="42">
        <v>32</v>
      </c>
      <c r="O42" s="43">
        <f t="shared" si="9"/>
        <v>0</v>
      </c>
      <c r="P42" s="43">
        <f>ROUND(IF(Q41&gt;0,(+Q41*'Beregningsskema tilbud med afd.'!$B$10),0),0)</f>
        <v>0</v>
      </c>
      <c r="Q42" s="43">
        <f t="shared" si="24"/>
        <v>0</v>
      </c>
      <c r="R42" s="3">
        <f t="shared" si="10"/>
        <v>2041</v>
      </c>
      <c r="S42" s="44">
        <f>IF('Beregningsskema tilbud med afd.'!$B$12=Afskrivninger!R42,Afskrivninger!P42,0)*IF($O$5='Beregningsskema tilbud med afd.'!$B$12,(13-Afskrivninger!$O$6)/12,1)*IF(($O$5-$O$7)='Beregningsskema tilbud med afd.'!$B$12,(Afskrivninger!$O$6+13)/12,1)</f>
        <v>0</v>
      </c>
      <c r="T42" s="102">
        <f>IF('Beregningsskema tilbud med afd.'!$B$12=Afskrivninger!R42,Afskrivninger!O42,0)</f>
        <v>0</v>
      </c>
      <c r="V42" s="42">
        <f t="shared" si="11"/>
        <v>32</v>
      </c>
      <c r="W42" s="43">
        <f t="shared" si="12"/>
        <v>0</v>
      </c>
      <c r="X42" s="43">
        <f>ROUND(IF(Y41&gt;0,(+Y41*'Beregningsskema tilbud med afd.'!$B$10),0),0)</f>
        <v>0</v>
      </c>
      <c r="Y42" s="43">
        <f t="shared" si="25"/>
        <v>0</v>
      </c>
      <c r="Z42" s="3">
        <f t="shared" si="13"/>
        <v>2043</v>
      </c>
      <c r="AA42" s="44">
        <f>IF('Beregningsskema tilbud med afd.'!$B$12=Afskrivninger!Z42,Afskrivninger!X42,0)*IF($W$5='Beregningsskema tilbud med afd.'!$B$12,(13-Afskrivninger!$W$6)/12,1)*IF(($W$5-$W$7)='Beregningsskema tilbud med afd.'!$B$12,(Afskrivninger!$W$6+13)/12,1)</f>
        <v>0</v>
      </c>
      <c r="AB42" s="102">
        <f>IF('Beregningsskema tilbud med afd.'!$B$12=Afskrivninger!Z42,Afskrivninger!W42,0)</f>
        <v>0</v>
      </c>
      <c r="AD42" s="42">
        <v>32</v>
      </c>
      <c r="AE42" s="43">
        <f t="shared" si="14"/>
        <v>0</v>
      </c>
      <c r="AF42" s="43">
        <f>ROUND(IF(AG41&gt;0,(+AG41*'Beregningsskema tilbud med afd.'!$B$10),0),0)</f>
        <v>0</v>
      </c>
      <c r="AG42" s="43">
        <f t="shared" si="26"/>
        <v>0</v>
      </c>
      <c r="AH42" s="3">
        <f t="shared" si="15"/>
        <v>2050</v>
      </c>
      <c r="AI42" s="44">
        <f>IF('Beregningsskema tilbud med afd.'!$B$12=Afskrivninger!AH42,Afskrivninger!AF42,0)*IF($AE$5='Beregningsskema tilbud med afd.'!$B$12,(13-Afskrivninger!$AE$6)/12,1)*IF(($AE$5-$AE$7)='Beregningsskema tilbud med afd.'!$B$12,(Afskrivninger!$AE$6+13)/12,1)</f>
        <v>0</v>
      </c>
      <c r="AJ42" s="102">
        <f>IF('Beregningsskema tilbud med afd.'!$B$12=Afskrivninger!AH42,Afskrivninger!AE42,0)</f>
        <v>0</v>
      </c>
      <c r="AL42" s="42">
        <f t="shared" si="16"/>
        <v>32</v>
      </c>
      <c r="AM42" s="43">
        <f t="shared" si="17"/>
        <v>0</v>
      </c>
      <c r="AN42" s="43">
        <f>ROUND(IF(AO41&gt;0,(+AO41*'Beregningsskema tilbud med afd.'!$B$10),0),0)</f>
        <v>0</v>
      </c>
      <c r="AO42" s="43">
        <f t="shared" si="27"/>
        <v>0</v>
      </c>
      <c r="AP42" s="3">
        <f t="shared" si="18"/>
        <v>31</v>
      </c>
      <c r="AQ42" s="44">
        <f>IF('Beregningsskema tilbud med afd.'!$B$12=Afskrivninger!AP42,Afskrivninger!AN42,0)</f>
        <v>0</v>
      </c>
      <c r="AR42" s="102">
        <f>IF('Beregningsskema tilbud med afd.'!$B$12=Afskrivninger!AP42,Afskrivninger!AM42,0)</f>
        <v>0</v>
      </c>
      <c r="AT42" s="42">
        <v>32</v>
      </c>
      <c r="AU42" s="43">
        <f t="shared" si="19"/>
        <v>0</v>
      </c>
      <c r="AV42" s="43">
        <f>ROUND(IF(AW41&gt;0,(+AW41*'Beregningsskema tilbud med afd.'!$B$10),0),0)</f>
        <v>0</v>
      </c>
      <c r="AW42" s="43">
        <f t="shared" si="28"/>
        <v>0</v>
      </c>
      <c r="AX42" s="3">
        <f t="shared" si="20"/>
        <v>31</v>
      </c>
      <c r="AY42" s="44">
        <f>IF('Beregningsskema tilbud med afd.'!$B$12=Afskrivninger!AX42,Afskrivninger!AV42,0)*IF($AU$5='Beregningsskema tilbud med afd.'!$B$12,(13-Afskrivninger!$AU$6)/12,1)*IF(($AU$5-$AU$7)='Beregningsskema tilbud med afd.'!$B$12,(Afskrivninger!$AU$6+13)/12,1)</f>
        <v>0</v>
      </c>
      <c r="AZ42" s="102">
        <f>IF('Beregningsskema tilbud med afd.'!$B$12=Afskrivninger!AX42,Afskrivninger!AU42,0)</f>
        <v>0</v>
      </c>
      <c r="BB42" s="42">
        <f t="shared" si="21"/>
        <v>32</v>
      </c>
      <c r="BC42" s="43">
        <f t="shared" si="22"/>
        <v>0</v>
      </c>
      <c r="BD42" s="43">
        <f>ROUND(IF(BE41&gt;0,(+BE41*'Beregningsskema tilbud med afd.'!$B$10),0),0)</f>
        <v>0</v>
      </c>
      <c r="BE42" s="43">
        <f t="shared" si="29"/>
        <v>0</v>
      </c>
      <c r="BF42" s="3">
        <f t="shared" si="23"/>
        <v>31</v>
      </c>
      <c r="BG42" s="44">
        <f>IF('Beregningsskema tilbud med afd.'!$B$12=Afskrivninger!BF42,Afskrivninger!BD42,0)*IF($BC$5='Beregningsskema tilbud med afd.'!$B$12,(13-Afskrivninger!$BC$6)/12,1)*IF(($BC$5-$BC$7)='Beregningsskema tilbud med afd.'!$B$12,(Afskrivninger!$BC$6+13)/12,1)</f>
        <v>0</v>
      </c>
      <c r="BH42" s="102">
        <f>IF('Beregningsskema tilbud med afd.'!$B$12=Afskrivninger!BF42,Afskrivninger!BC42,0)</f>
        <v>0</v>
      </c>
    </row>
    <row r="43" spans="1:60" ht="13.5" thickBot="1" x14ac:dyDescent="0.25">
      <c r="N43" s="42">
        <v>33</v>
      </c>
      <c r="O43" s="43">
        <f t="shared" si="9"/>
        <v>0</v>
      </c>
      <c r="P43" s="43">
        <f>ROUND(IF(Q42&gt;0,(+Q42*'Beregningsskema tilbud med afd.'!$B$10),0),0)</f>
        <v>0</v>
      </c>
      <c r="Q43" s="43">
        <f t="shared" si="24"/>
        <v>0</v>
      </c>
      <c r="R43" s="3">
        <f t="shared" si="10"/>
        <v>2042</v>
      </c>
      <c r="S43" s="44">
        <f>IF('Beregningsskema tilbud med afd.'!$B$12=Afskrivninger!R43,Afskrivninger!P43,0)*IF($O$5='Beregningsskema tilbud med afd.'!$B$12,(13-Afskrivninger!$O$6)/12,1)*IF(($O$5-$O$7)='Beregningsskema tilbud med afd.'!$B$12,(Afskrivninger!$O$6+13)/12,1)</f>
        <v>0</v>
      </c>
      <c r="T43" s="102">
        <f>IF('Beregningsskema tilbud med afd.'!$B$12=Afskrivninger!R43,Afskrivninger!O43,0)</f>
        <v>0</v>
      </c>
      <c r="V43" s="42">
        <f t="shared" si="11"/>
        <v>33</v>
      </c>
      <c r="W43" s="43">
        <f t="shared" si="12"/>
        <v>0</v>
      </c>
      <c r="X43" s="43">
        <f>ROUND(IF(Y42&gt;0,(+Y42*'Beregningsskema tilbud med afd.'!$B$10),0),0)</f>
        <v>0</v>
      </c>
      <c r="Y43" s="43">
        <f t="shared" si="25"/>
        <v>0</v>
      </c>
      <c r="Z43" s="3">
        <f t="shared" si="13"/>
        <v>2044</v>
      </c>
      <c r="AA43" s="44">
        <f>IF('Beregningsskema tilbud med afd.'!$B$12=Afskrivninger!Z43,Afskrivninger!X43,0)*IF($W$5='Beregningsskema tilbud med afd.'!$B$12,(13-Afskrivninger!$W$6)/12,1)*IF(($W$5-$W$7)='Beregningsskema tilbud med afd.'!$B$12,(Afskrivninger!$W$6+13)/12,1)</f>
        <v>0</v>
      </c>
      <c r="AB43" s="102">
        <f>IF('Beregningsskema tilbud med afd.'!$B$12=Afskrivninger!Z43,Afskrivninger!W43,0)</f>
        <v>0</v>
      </c>
      <c r="AD43" s="42">
        <v>33</v>
      </c>
      <c r="AE43" s="43">
        <f t="shared" si="14"/>
        <v>0</v>
      </c>
      <c r="AF43" s="43">
        <f>ROUND(IF(AG42&gt;0,(+AG42*'Beregningsskema tilbud med afd.'!$B$10),0),0)</f>
        <v>0</v>
      </c>
      <c r="AG43" s="43">
        <f t="shared" si="26"/>
        <v>0</v>
      </c>
      <c r="AH43" s="3">
        <f t="shared" si="15"/>
        <v>2051</v>
      </c>
      <c r="AI43" s="44">
        <f>IF('Beregningsskema tilbud med afd.'!$B$12=Afskrivninger!AH43,Afskrivninger!AF43,0)*IF($AE$5='Beregningsskema tilbud med afd.'!$B$12,(13-Afskrivninger!$AE$6)/12,1)*IF(($AE$5-$AE$7)='Beregningsskema tilbud med afd.'!$B$12,(Afskrivninger!$AE$6+13)/12,1)</f>
        <v>0</v>
      </c>
      <c r="AJ43" s="102">
        <f>IF('Beregningsskema tilbud med afd.'!$B$12=Afskrivninger!AH43,Afskrivninger!AE43,0)</f>
        <v>0</v>
      </c>
      <c r="AL43" s="42">
        <f t="shared" si="16"/>
        <v>33</v>
      </c>
      <c r="AM43" s="43">
        <f t="shared" si="17"/>
        <v>0</v>
      </c>
      <c r="AN43" s="43">
        <f>ROUND(IF(AO42&gt;0,(+AO42*'Beregningsskema tilbud med afd.'!$B$10),0),0)</f>
        <v>0</v>
      </c>
      <c r="AO43" s="43">
        <f t="shared" si="27"/>
        <v>0</v>
      </c>
      <c r="AP43" s="3">
        <f t="shared" si="18"/>
        <v>32</v>
      </c>
      <c r="AQ43" s="44">
        <f>IF('Beregningsskema tilbud med afd.'!$B$12=Afskrivninger!AP43,Afskrivninger!AN43,0)</f>
        <v>0</v>
      </c>
      <c r="AR43" s="102">
        <f>IF('Beregningsskema tilbud med afd.'!$B$12=Afskrivninger!AP43,Afskrivninger!AM43,0)</f>
        <v>0</v>
      </c>
      <c r="AT43" s="42">
        <v>33</v>
      </c>
      <c r="AU43" s="43">
        <f t="shared" si="19"/>
        <v>0</v>
      </c>
      <c r="AV43" s="43">
        <f>ROUND(IF(AW42&gt;0,(+AW42*'Beregningsskema tilbud med afd.'!$B$10),0),0)</f>
        <v>0</v>
      </c>
      <c r="AW43" s="43">
        <f t="shared" si="28"/>
        <v>0</v>
      </c>
      <c r="AX43" s="3">
        <f t="shared" si="20"/>
        <v>32</v>
      </c>
      <c r="AY43" s="44">
        <f>IF('Beregningsskema tilbud med afd.'!$B$12=Afskrivninger!AX43,Afskrivninger!AV43,0)*IF($AU$5='Beregningsskema tilbud med afd.'!$B$12,(13-Afskrivninger!$AU$6)/12,1)*IF(($AU$5-$AU$7)='Beregningsskema tilbud med afd.'!$B$12,(Afskrivninger!$AU$6+13)/12,1)</f>
        <v>0</v>
      </c>
      <c r="AZ43" s="102">
        <f>IF('Beregningsskema tilbud med afd.'!$B$12=Afskrivninger!AX43,Afskrivninger!AU43,0)</f>
        <v>0</v>
      </c>
      <c r="BB43" s="42">
        <f t="shared" si="21"/>
        <v>33</v>
      </c>
      <c r="BC43" s="43">
        <f t="shared" si="22"/>
        <v>0</v>
      </c>
      <c r="BD43" s="43">
        <f>ROUND(IF(BE42&gt;0,(+BE42*'Beregningsskema tilbud med afd.'!$B$10),0),0)</f>
        <v>0</v>
      </c>
      <c r="BE43" s="43">
        <f t="shared" si="29"/>
        <v>0</v>
      </c>
      <c r="BF43" s="3">
        <f t="shared" si="23"/>
        <v>32</v>
      </c>
      <c r="BG43" s="44">
        <f>IF('Beregningsskema tilbud med afd.'!$B$12=Afskrivninger!BF43,Afskrivninger!BD43,0)*IF($BC$5='Beregningsskema tilbud med afd.'!$B$12,(13-Afskrivninger!$BC$6)/12,1)*IF(($BC$5-$BC$7)='Beregningsskema tilbud med afd.'!$B$12,(Afskrivninger!$BC$6+13)/12,1)</f>
        <v>0</v>
      </c>
      <c r="BH43" s="102">
        <f>IF('Beregningsskema tilbud med afd.'!$B$12=Afskrivninger!BF43,Afskrivninger!BC43,0)</f>
        <v>0</v>
      </c>
    </row>
    <row r="44" spans="1:60" ht="13.5" thickBot="1" x14ac:dyDescent="0.25">
      <c r="N44" s="400" t="s">
        <v>43</v>
      </c>
      <c r="O44" s="395"/>
      <c r="P44" s="395"/>
      <c r="Q44" s="395"/>
      <c r="R44" s="401"/>
      <c r="S44" s="121">
        <f>SUM(S11:S43)</f>
        <v>0</v>
      </c>
      <c r="T44" s="122">
        <f>SUM(T11:T43)</f>
        <v>0</v>
      </c>
      <c r="V44" s="400" t="s">
        <v>43</v>
      </c>
      <c r="W44" s="395"/>
      <c r="X44" s="395"/>
      <c r="Y44" s="395"/>
      <c r="Z44" s="395"/>
      <c r="AA44" s="121">
        <f>SUM(AA11:AA43)</f>
        <v>0</v>
      </c>
      <c r="AB44" s="122">
        <f>SUM(AB11:AB43)</f>
        <v>0</v>
      </c>
      <c r="AD44" s="400" t="s">
        <v>43</v>
      </c>
      <c r="AE44" s="395"/>
      <c r="AF44" s="395"/>
      <c r="AG44" s="395"/>
      <c r="AH44" s="401"/>
      <c r="AI44" s="121">
        <f>SUM(AI11:AI43)</f>
        <v>0</v>
      </c>
      <c r="AJ44" s="122">
        <f>SUM(AJ11:AJ43)</f>
        <v>0</v>
      </c>
      <c r="AL44" s="400" t="s">
        <v>43</v>
      </c>
      <c r="AM44" s="395"/>
      <c r="AN44" s="395"/>
      <c r="AO44" s="395"/>
      <c r="AP44" s="395"/>
      <c r="AQ44" s="121">
        <f>SUM(AQ11:AQ43)</f>
        <v>0</v>
      </c>
      <c r="AR44" s="122">
        <f>SUM(AR11:AR43)</f>
        <v>0</v>
      </c>
      <c r="AT44" s="400" t="s">
        <v>43</v>
      </c>
      <c r="AU44" s="395"/>
      <c r="AV44" s="395"/>
      <c r="AW44" s="395"/>
      <c r="AX44" s="401"/>
      <c r="AY44" s="121">
        <f>SUM(AY11:AY43)</f>
        <v>0</v>
      </c>
      <c r="AZ44" s="122">
        <f>SUM(AZ11:AZ43)</f>
        <v>0</v>
      </c>
      <c r="BB44" s="400" t="s">
        <v>43</v>
      </c>
      <c r="BC44" s="395"/>
      <c r="BD44" s="395"/>
      <c r="BE44" s="395"/>
      <c r="BF44" s="401"/>
      <c r="BG44" s="121">
        <f>SUM(BG11:BG43)</f>
        <v>0</v>
      </c>
      <c r="BH44" s="122">
        <f>SUM(BH11:BH43)</f>
        <v>0</v>
      </c>
    </row>
  </sheetData>
  <mergeCells count="21">
    <mergeCell ref="BG8:BH9"/>
    <mergeCell ref="AD44:AH44"/>
    <mergeCell ref="AL44:AP44"/>
    <mergeCell ref="AT44:AX44"/>
    <mergeCell ref="BB44:BF44"/>
    <mergeCell ref="AI8:AJ9"/>
    <mergeCell ref="AQ8:AR9"/>
    <mergeCell ref="AY8:AZ9"/>
    <mergeCell ref="A3:E3"/>
    <mergeCell ref="AA8:AB9"/>
    <mergeCell ref="B35:F35"/>
    <mergeCell ref="N44:R44"/>
    <mergeCell ref="V44:Z44"/>
    <mergeCell ref="G4:H4"/>
    <mergeCell ref="S8:T9"/>
    <mergeCell ref="BG2:BH2"/>
    <mergeCell ref="S2:T2"/>
    <mergeCell ref="AA2:AB2"/>
    <mergeCell ref="AI2:AJ2"/>
    <mergeCell ref="AQ2:AR2"/>
    <mergeCell ref="AY2:AZ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0"/>
  <sheetViews>
    <sheetView workbookViewId="0">
      <selection activeCell="A13" sqref="A13"/>
    </sheetView>
  </sheetViews>
  <sheetFormatPr defaultRowHeight="12.75" x14ac:dyDescent="0.2"/>
  <cols>
    <col min="1" max="1" width="36.42578125" customWidth="1"/>
    <col min="2" max="2" width="20.85546875" customWidth="1"/>
    <col min="3" max="3" width="11.7109375" customWidth="1"/>
    <col min="4" max="4" width="11.85546875" bestFit="1" customWidth="1"/>
    <col min="5" max="5" width="10.28515625" bestFit="1" customWidth="1"/>
    <col min="6" max="6" width="12.140625" customWidth="1"/>
    <col min="11" max="11" width="13.85546875" customWidth="1"/>
    <col min="12" max="12" width="10" bestFit="1" customWidth="1"/>
    <col min="13" max="13" width="12.85546875" customWidth="1"/>
  </cols>
  <sheetData>
    <row r="1" spans="1:13" ht="16.5" thickBot="1" x14ac:dyDescent="0.3">
      <c r="A1" s="404" t="s">
        <v>104</v>
      </c>
      <c r="B1" s="405"/>
      <c r="C1" s="135">
        <f>+'Beregningsskema tilbud med afd.'!B12</f>
        <v>2022</v>
      </c>
    </row>
    <row r="2" spans="1:13" ht="13.5" thickBot="1" x14ac:dyDescent="0.25"/>
    <row r="3" spans="1:13" ht="19.5" thickBot="1" x14ac:dyDescent="0.35">
      <c r="A3" s="150" t="s">
        <v>100</v>
      </c>
      <c r="B3" s="151">
        <f>+'Beregningsskema tilbud med afd.'!B20</f>
        <v>0</v>
      </c>
      <c r="K3" s="266"/>
    </row>
    <row r="4" spans="1:13" ht="13.5" thickBot="1" x14ac:dyDescent="0.25">
      <c r="A4" s="96" t="s">
        <v>86</v>
      </c>
      <c r="B4" s="48" t="s">
        <v>87</v>
      </c>
      <c r="C4" s="400" t="s">
        <v>77</v>
      </c>
      <c r="D4" s="393"/>
      <c r="K4" s="267"/>
    </row>
    <row r="5" spans="1:13" ht="16.5" thickBot="1" x14ac:dyDescent="0.35">
      <c r="A5" s="45" t="str">
        <f>+A18</f>
        <v>A1: Samlet faktisk provenue/takstregulering</v>
      </c>
      <c r="B5" s="106">
        <f>+D33</f>
        <v>0</v>
      </c>
      <c r="C5" s="42"/>
      <c r="D5" s="138"/>
      <c r="K5" s="268"/>
      <c r="L5" s="269"/>
      <c r="M5" s="270"/>
    </row>
    <row r="6" spans="1:13" ht="15" x14ac:dyDescent="0.3">
      <c r="A6" s="136" t="str">
        <f>+A35</f>
        <v>A2:Faktisk afregningsgrundlag</v>
      </c>
      <c r="B6" s="148">
        <f>+B43</f>
        <v>0</v>
      </c>
      <c r="C6" s="136"/>
      <c r="D6" s="137"/>
      <c r="K6" s="268"/>
      <c r="L6" s="268"/>
    </row>
    <row r="7" spans="1:13" ht="32.25" customHeight="1" x14ac:dyDescent="0.3">
      <c r="A7" s="158" t="s">
        <v>220</v>
      </c>
      <c r="B7" s="144"/>
      <c r="C7" s="406" t="s">
        <v>89</v>
      </c>
      <c r="D7" s="407"/>
      <c r="K7" s="271"/>
    </row>
    <row r="8" spans="1:13" ht="32.25" customHeight="1" thickBot="1" x14ac:dyDescent="0.35">
      <c r="A8" s="139" t="s">
        <v>88</v>
      </c>
      <c r="B8" s="149">
        <f>+B6+B7</f>
        <v>0</v>
      </c>
      <c r="C8" s="45"/>
      <c r="D8" s="47"/>
      <c r="K8" s="268"/>
    </row>
    <row r="9" spans="1:13" ht="30" customHeight="1" x14ac:dyDescent="0.3">
      <c r="A9" s="129" t="s">
        <v>90</v>
      </c>
      <c r="B9" s="148">
        <f>+B5-B8</f>
        <v>0</v>
      </c>
      <c r="C9" s="408" t="s">
        <v>98</v>
      </c>
      <c r="D9" s="409"/>
      <c r="K9" s="268"/>
      <c r="L9" s="272"/>
      <c r="M9" s="272"/>
    </row>
    <row r="10" spans="1:13" ht="15.75" thickBot="1" x14ac:dyDescent="0.35">
      <c r="A10" s="45" t="s">
        <v>221</v>
      </c>
      <c r="B10" s="128">
        <f>+B60</f>
        <v>0</v>
      </c>
      <c r="C10" s="45"/>
      <c r="D10" s="47"/>
      <c r="K10" s="273"/>
      <c r="L10" s="274"/>
      <c r="M10" s="274"/>
    </row>
    <row r="11" spans="1:13" ht="15.75" thickBot="1" x14ac:dyDescent="0.35">
      <c r="A11" s="287" t="s">
        <v>156</v>
      </c>
      <c r="B11" s="128" t="s">
        <v>209</v>
      </c>
      <c r="C11" s="45"/>
      <c r="D11" s="47"/>
      <c r="K11" s="273"/>
      <c r="L11" s="274"/>
      <c r="M11" s="274"/>
    </row>
    <row r="12" spans="1:13" ht="29.25" customHeight="1" thickBot="1" x14ac:dyDescent="0.35">
      <c r="A12" s="158" t="s">
        <v>222</v>
      </c>
      <c r="B12" s="128">
        <f>+B9-B10</f>
        <v>0</v>
      </c>
      <c r="C12" s="412" t="s">
        <v>99</v>
      </c>
      <c r="D12" s="413"/>
      <c r="K12" s="273"/>
      <c r="L12" s="274"/>
      <c r="M12" s="274"/>
    </row>
    <row r="13" spans="1:13" ht="15" x14ac:dyDescent="0.3">
      <c r="K13" s="273"/>
      <c r="L13" s="274"/>
      <c r="M13" s="274"/>
    </row>
    <row r="14" spans="1:13" ht="15.75" x14ac:dyDescent="0.3">
      <c r="K14" s="273"/>
      <c r="L14" s="275"/>
      <c r="M14" s="275"/>
    </row>
    <row r="15" spans="1:13" ht="15.75" thickBot="1" x14ac:dyDescent="0.35">
      <c r="K15" s="268"/>
      <c r="L15" s="272"/>
      <c r="M15" s="272"/>
    </row>
    <row r="16" spans="1:13" ht="17.25" thickBot="1" x14ac:dyDescent="0.35">
      <c r="A16" s="414" t="s">
        <v>75</v>
      </c>
      <c r="B16" s="415"/>
      <c r="C16" s="416"/>
      <c r="K16" s="268"/>
      <c r="L16" s="275"/>
      <c r="M16" s="275"/>
    </row>
    <row r="17" spans="1:13" ht="15.75" thickBot="1" x14ac:dyDescent="0.35">
      <c r="K17" s="268"/>
      <c r="L17" s="272"/>
      <c r="M17" s="272"/>
    </row>
    <row r="18" spans="1:13" ht="17.25" thickBot="1" x14ac:dyDescent="0.35">
      <c r="A18" s="140" t="s">
        <v>103</v>
      </c>
      <c r="B18" s="156"/>
      <c r="C18" s="156"/>
      <c r="D18" s="141"/>
      <c r="K18" s="268"/>
      <c r="L18" s="272"/>
      <c r="M18" s="272"/>
    </row>
    <row r="19" spans="1:13" ht="16.5" thickBot="1" x14ac:dyDescent="0.35">
      <c r="A19" s="45">
        <f>+'Beregningsskema tilbud med afd.'!B20</f>
        <v>0</v>
      </c>
      <c r="B19" s="155"/>
      <c r="C19" s="46"/>
      <c r="D19" s="47"/>
      <c r="K19" s="268"/>
      <c r="L19" s="275"/>
      <c r="M19" s="275"/>
    </row>
    <row r="20" spans="1:13" ht="15.75" thickBot="1" x14ac:dyDescent="0.35">
      <c r="A20" s="127"/>
      <c r="B20" s="154" t="s">
        <v>101</v>
      </c>
      <c r="C20" s="154" t="s">
        <v>47</v>
      </c>
      <c r="D20" s="153" t="s">
        <v>48</v>
      </c>
      <c r="K20" s="268"/>
      <c r="L20" s="272"/>
      <c r="M20" s="272"/>
    </row>
    <row r="21" spans="1:13" x14ac:dyDescent="0.2">
      <c r="A21" s="125" t="str">
        <f>+'Beregningsskema tilbud med afd.'!B24</f>
        <v>Ydelse 1</v>
      </c>
      <c r="B21" s="99">
        <v>0</v>
      </c>
      <c r="C21" s="99">
        <v>0</v>
      </c>
      <c r="D21" s="97">
        <f>+C21*B21</f>
        <v>0</v>
      </c>
    </row>
    <row r="22" spans="1:13" x14ac:dyDescent="0.2">
      <c r="A22" s="126" t="str">
        <f>+'Beregningsskema tilbud med afd.'!B25</f>
        <v>Ydelse 2</v>
      </c>
      <c r="B22" s="100">
        <v>0</v>
      </c>
      <c r="C22" s="100">
        <v>0</v>
      </c>
      <c r="D22" s="78">
        <f t="shared" ref="D22:D32" si="0">IF(B22=0,0,+B22*C22)</f>
        <v>0</v>
      </c>
    </row>
    <row r="23" spans="1:13" x14ac:dyDescent="0.2">
      <c r="A23" s="126" t="str">
        <f>+'Beregningsskema tilbud med afd.'!B26</f>
        <v>Ydelse 3</v>
      </c>
      <c r="B23" s="100">
        <v>0</v>
      </c>
      <c r="C23" s="100">
        <v>0</v>
      </c>
      <c r="D23" s="78">
        <f t="shared" si="0"/>
        <v>0</v>
      </c>
    </row>
    <row r="24" spans="1:13" x14ac:dyDescent="0.2">
      <c r="A24" s="126" t="str">
        <f>+'Beregningsskema tilbud med afd.'!B27</f>
        <v>Ydelse 4</v>
      </c>
      <c r="B24" s="100"/>
      <c r="C24" s="100"/>
      <c r="D24" s="78">
        <f t="shared" si="0"/>
        <v>0</v>
      </c>
    </row>
    <row r="25" spans="1:13" x14ac:dyDescent="0.2">
      <c r="A25" s="126" t="str">
        <f>+'Beregningsskema tilbud med afd.'!B28</f>
        <v>Ydelse 5</v>
      </c>
      <c r="B25" s="100"/>
      <c r="C25" s="100"/>
      <c r="D25" s="78">
        <f t="shared" si="0"/>
        <v>0</v>
      </c>
    </row>
    <row r="26" spans="1:13" x14ac:dyDescent="0.2">
      <c r="A26" s="126" t="str">
        <f>+'Beregningsskema tilbud med afd.'!B29</f>
        <v>Ydelse 6</v>
      </c>
      <c r="B26" s="100"/>
      <c r="C26" s="100"/>
      <c r="D26" s="78">
        <f t="shared" si="0"/>
        <v>0</v>
      </c>
    </row>
    <row r="27" spans="1:13" x14ac:dyDescent="0.2">
      <c r="A27" s="126" t="str">
        <f>+'Beregningsskema tilbud med afd.'!B30</f>
        <v>Ydelse 7</v>
      </c>
      <c r="B27" s="100"/>
      <c r="C27" s="100"/>
      <c r="D27" s="78">
        <f t="shared" si="0"/>
        <v>0</v>
      </c>
    </row>
    <row r="28" spans="1:13" x14ac:dyDescent="0.2">
      <c r="A28" s="126" t="str">
        <f>+'Beregningsskema tilbud med afd.'!B31</f>
        <v>Ydelse 8</v>
      </c>
      <c r="B28" s="100"/>
      <c r="C28" s="100"/>
      <c r="D28" s="78">
        <f t="shared" si="0"/>
        <v>0</v>
      </c>
    </row>
    <row r="29" spans="1:13" x14ac:dyDescent="0.2">
      <c r="A29" s="126" t="str">
        <f>+'Beregningsskema tilbud med afd.'!B32</f>
        <v>Ydelse 9</v>
      </c>
      <c r="B29" s="100"/>
      <c r="C29" s="100"/>
      <c r="D29" s="78"/>
    </row>
    <row r="30" spans="1:13" x14ac:dyDescent="0.2">
      <c r="A30" s="126" t="str">
        <f>+'Beregningsskema tilbud med afd.'!B33</f>
        <v>Ydelse 10</v>
      </c>
      <c r="B30" s="100"/>
      <c r="C30" s="100"/>
      <c r="D30" s="78">
        <f t="shared" si="0"/>
        <v>0</v>
      </c>
    </row>
    <row r="31" spans="1:13" x14ac:dyDescent="0.2">
      <c r="A31" s="126" t="str">
        <f>+'Beregningsskema tilbud med afd.'!B34</f>
        <v>Ydelse 11</v>
      </c>
      <c r="B31" s="100"/>
      <c r="C31" s="100"/>
      <c r="D31" s="78">
        <f t="shared" si="0"/>
        <v>0</v>
      </c>
    </row>
    <row r="32" spans="1:13" ht="13.5" thickBot="1" x14ac:dyDescent="0.25">
      <c r="A32" s="101" t="str">
        <f>+'Beregningsskema tilbud med afd.'!B35</f>
        <v>Ydelse 12</v>
      </c>
      <c r="B32" s="100"/>
      <c r="C32" s="100"/>
      <c r="D32" s="98">
        <f t="shared" si="0"/>
        <v>0</v>
      </c>
    </row>
    <row r="33" spans="1:4" ht="13.5" thickBot="1" x14ac:dyDescent="0.25">
      <c r="A33" s="127" t="str">
        <f>+'Beregningsskema tilbud med afd.'!B36</f>
        <v>I alt</v>
      </c>
      <c r="B33" s="124">
        <f>SUM(B21:B32)</f>
        <v>0</v>
      </c>
      <c r="C33" s="124"/>
      <c r="D33" s="128">
        <f>SUM(D21:D32)</f>
        <v>0</v>
      </c>
    </row>
    <row r="34" spans="1:4" ht="13.5" thickBot="1" x14ac:dyDescent="0.25"/>
    <row r="35" spans="1:4" ht="16.5" thickBot="1" x14ac:dyDescent="0.3">
      <c r="A35" s="140" t="s">
        <v>83</v>
      </c>
      <c r="B35" s="141"/>
    </row>
    <row r="36" spans="1:4" ht="13.5" thickBot="1" x14ac:dyDescent="0.25">
      <c r="A36" s="134" t="s">
        <v>86</v>
      </c>
      <c r="B36" s="145" t="s">
        <v>81</v>
      </c>
      <c r="C36" t="s">
        <v>79</v>
      </c>
    </row>
    <row r="37" spans="1:4" x14ac:dyDescent="0.2">
      <c r="A37" s="10" t="s">
        <v>80</v>
      </c>
      <c r="B37" s="146">
        <f>+B50</f>
        <v>0</v>
      </c>
      <c r="C37" t="s">
        <v>97</v>
      </c>
    </row>
    <row r="38" spans="1:4" x14ac:dyDescent="0.2">
      <c r="A38" s="133" t="s">
        <v>145</v>
      </c>
      <c r="B38" s="146">
        <f>+'Beregningsskema tilbud med afd.'!G444</f>
        <v>0</v>
      </c>
      <c r="C38" s="417" t="s">
        <v>78</v>
      </c>
      <c r="D38" s="418"/>
    </row>
    <row r="39" spans="1:4" x14ac:dyDescent="0.2">
      <c r="A39" s="130" t="s">
        <v>74</v>
      </c>
      <c r="B39" s="146">
        <f>+(B37+B41+B42)*0.005</f>
        <v>0</v>
      </c>
      <c r="C39" s="417"/>
      <c r="D39" s="418"/>
    </row>
    <row r="40" spans="1:4" x14ac:dyDescent="0.2">
      <c r="A40" s="130" t="s">
        <v>106</v>
      </c>
      <c r="B40" s="146">
        <f>+(B37+B41+B42)*('Beregningsskema tilbud med afd.'!B8)</f>
        <v>0</v>
      </c>
      <c r="C40" s="417"/>
      <c r="D40" s="418"/>
    </row>
    <row r="41" spans="1:4" x14ac:dyDescent="0.2">
      <c r="A41" s="130" t="s">
        <v>76</v>
      </c>
      <c r="B41" s="146">
        <f>+'Beregningsskema tilbud med afd.'!G439+'Beregningsskema tilbud med afd.'!G440+'Beregningsskema tilbud med afd.'!G441+'Beregningsskema tilbud med afd.'!G442+'Beregningsskema tilbud med afd.'!G443</f>
        <v>0</v>
      </c>
      <c r="C41" s="417"/>
      <c r="D41" s="418"/>
    </row>
    <row r="42" spans="1:4" ht="13.5" thickBot="1" x14ac:dyDescent="0.25">
      <c r="A42" s="131" t="s">
        <v>151</v>
      </c>
      <c r="B42" s="147">
        <v>0</v>
      </c>
      <c r="C42" s="417"/>
      <c r="D42" s="418"/>
    </row>
    <row r="43" spans="1:4" ht="13.5" thickBot="1" x14ac:dyDescent="0.25">
      <c r="A43" s="132" t="s">
        <v>92</v>
      </c>
      <c r="B43" s="106">
        <f>SUM(B37:B42)</f>
        <v>0</v>
      </c>
    </row>
    <row r="44" spans="1:4" ht="13.5" thickBot="1" x14ac:dyDescent="0.25"/>
    <row r="45" spans="1:4" ht="13.5" thickBot="1" x14ac:dyDescent="0.25">
      <c r="A45" s="96" t="s">
        <v>82</v>
      </c>
      <c r="B45" s="137" t="s">
        <v>81</v>
      </c>
    </row>
    <row r="46" spans="1:4" x14ac:dyDescent="0.2">
      <c r="A46" s="42" t="s">
        <v>82</v>
      </c>
      <c r="B46" s="142">
        <v>0</v>
      </c>
    </row>
    <row r="47" spans="1:4" ht="25.5" x14ac:dyDescent="0.2">
      <c r="A47" s="139" t="s">
        <v>150</v>
      </c>
      <c r="B47" s="285"/>
    </row>
    <row r="48" spans="1:4" x14ac:dyDescent="0.2">
      <c r="A48" s="42" t="s">
        <v>84</v>
      </c>
      <c r="B48" s="285"/>
    </row>
    <row r="49" spans="1:2" ht="13.5" thickBot="1" x14ac:dyDescent="0.25">
      <c r="A49" s="42" t="s">
        <v>85</v>
      </c>
      <c r="B49" s="143"/>
    </row>
    <row r="50" spans="1:2" ht="13.5" thickBot="1" x14ac:dyDescent="0.25">
      <c r="A50" s="96"/>
      <c r="B50" s="128">
        <v>0</v>
      </c>
    </row>
    <row r="55" spans="1:2" ht="13.5" thickBot="1" x14ac:dyDescent="0.25"/>
    <row r="56" spans="1:2" ht="33.75" customHeight="1" thickBot="1" x14ac:dyDescent="0.3">
      <c r="A56" s="410" t="s">
        <v>91</v>
      </c>
      <c r="B56" s="411"/>
    </row>
    <row r="57" spans="1:2" x14ac:dyDescent="0.2">
      <c r="A57" s="136" t="s">
        <v>93</v>
      </c>
      <c r="B57" s="142"/>
    </row>
    <row r="58" spans="1:2" x14ac:dyDescent="0.2">
      <c r="A58" s="23" t="s">
        <v>94</v>
      </c>
      <c r="B58" s="144"/>
    </row>
    <row r="59" spans="1:2" ht="13.5" thickBot="1" x14ac:dyDescent="0.25">
      <c r="A59" s="45" t="s">
        <v>95</v>
      </c>
      <c r="B59" s="128">
        <f>+B57-B58</f>
        <v>0</v>
      </c>
    </row>
    <row r="60" spans="1:2" ht="13.5" thickBot="1" x14ac:dyDescent="0.25">
      <c r="A60" s="96" t="s">
        <v>96</v>
      </c>
      <c r="B60" s="143"/>
    </row>
  </sheetData>
  <mergeCells count="8">
    <mergeCell ref="A1:B1"/>
    <mergeCell ref="C4:D4"/>
    <mergeCell ref="C7:D7"/>
    <mergeCell ref="C9:D9"/>
    <mergeCell ref="A56:B56"/>
    <mergeCell ref="C12:D12"/>
    <mergeCell ref="A16:C16"/>
    <mergeCell ref="C38:D42"/>
  </mergeCells>
  <phoneticPr fontId="14" type="noConversion"/>
  <pageMargins left="0.35" right="0.19" top="0.2" bottom="0.2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Til indberetning</vt:lpstr>
      <vt:lpstr>Beregningsskema tilbud med afd.</vt:lpstr>
      <vt:lpstr>Afskrivninger</vt:lpstr>
      <vt:lpstr>efterregulering</vt:lpstr>
      <vt:lpstr>'Beregningsskema tilbud med afd.'!Udskriftsområde</vt:lpstr>
    </vt:vector>
  </TitlesOfParts>
  <Company>Sønderjyllands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Ditte Stenstrop Madsen</dc:creator>
  <cp:lastModifiedBy>Nina Kryger</cp:lastModifiedBy>
  <cp:lastPrinted>2016-10-10T12:09:06Z</cp:lastPrinted>
  <dcterms:created xsi:type="dcterms:W3CDTF">2006-06-20T08:21:11Z</dcterms:created>
  <dcterms:modified xsi:type="dcterms:W3CDTF">2021-09-20T07:32:47Z</dcterms:modified>
</cp:coreProperties>
</file>