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aderslevdk-my.sharepoint.com/personal/dinkry_haderslev_dk/Documents/Nina's mappe/Social/"/>
    </mc:Choice>
  </mc:AlternateContent>
  <xr:revisionPtr revIDLastSave="0" documentId="8_{C19153DA-2E5A-452A-A65D-3EF4B9A369D3}" xr6:coauthVersionLast="46" xr6:coauthVersionMax="46" xr10:uidLastSave="{00000000-0000-0000-0000-000000000000}"/>
  <bookViews>
    <workbookView xWindow="-120" yWindow="-120" windowWidth="19440" windowHeight="10440" activeTab="1" xr2:uid="{00000000-000D-0000-FFFF-FFFF00000000}"/>
  </bookViews>
  <sheets>
    <sheet name="Indberetning" sheetId="9" r:id="rId1"/>
    <sheet name="Beregningsskema tilbud med afd." sheetId="5" r:id="rId2"/>
    <sheet name="Afskrivninger" sheetId="6" r:id="rId3"/>
    <sheet name="efterregulering" sheetId="8" r:id="rId4"/>
  </sheets>
  <definedNames>
    <definedName name="_xlnm.Print_Area" localSheetId="1">'Beregningsskema tilbud med afd.'!$A$1:$P$56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11" i="6" l="1"/>
  <c r="AV11" i="6"/>
  <c r="AN11" i="6"/>
  <c r="AF11" i="6"/>
  <c r="X11" i="6"/>
  <c r="P11" i="6"/>
  <c r="B29" i="9" l="1"/>
  <c r="B26" i="9"/>
  <c r="B24" i="9"/>
  <c r="B23" i="9"/>
  <c r="B22" i="9"/>
  <c r="B21" i="9"/>
  <c r="B20" i="9"/>
  <c r="B19" i="9"/>
  <c r="B18" i="9" l="1"/>
  <c r="B17" i="9"/>
  <c r="B16" i="9"/>
  <c r="B15" i="9"/>
  <c r="B13" i="9"/>
  <c r="B14" i="9"/>
  <c r="B1" i="9" l="1"/>
  <c r="B6" i="9"/>
  <c r="B5" i="9"/>
  <c r="B38" i="8" l="1"/>
  <c r="B25" i="8" s="1"/>
  <c r="F50" i="5" l="1"/>
  <c r="G50" i="5" s="1"/>
  <c r="F54" i="5"/>
  <c r="B31" i="9" s="1"/>
  <c r="F53" i="5"/>
  <c r="G53" i="5" s="1"/>
  <c r="F52" i="5"/>
  <c r="G52" i="5" s="1"/>
  <c r="F48" i="5"/>
  <c r="G48" i="5" s="1"/>
  <c r="F47" i="5"/>
  <c r="G47" i="5" s="1"/>
  <c r="F46" i="5"/>
  <c r="G46" i="5" s="1"/>
  <c r="F45" i="5"/>
  <c r="G45" i="5" s="1"/>
  <c r="F43" i="5"/>
  <c r="G43" i="5" s="1"/>
  <c r="F42" i="5"/>
  <c r="G42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G54" i="5" l="1"/>
  <c r="B26" i="8"/>
  <c r="C1" i="8"/>
  <c r="F40" i="5" l="1"/>
  <c r="G40" i="5" s="1"/>
  <c r="E44" i="5" l="1"/>
  <c r="E41" i="5"/>
  <c r="N25" i="5" l="1"/>
  <c r="C25" i="5" l="1"/>
  <c r="R24" i="5" l="1"/>
  <c r="R25" i="5" s="1"/>
  <c r="BC11" i="6" l="1"/>
  <c r="BE11" i="6" s="1"/>
  <c r="AU11" i="6"/>
  <c r="AW11" i="6" s="1"/>
  <c r="AV12" i="6" s="1"/>
  <c r="AM11" i="6"/>
  <c r="AO11" i="6" s="1"/>
  <c r="AN12" i="6" s="1"/>
  <c r="AE11" i="6"/>
  <c r="AG11" i="6" s="1"/>
  <c r="AF12" i="6" s="1"/>
  <c r="W11" i="6"/>
  <c r="Y11" i="6" s="1"/>
  <c r="O11" i="6"/>
  <c r="Q11" i="6" s="1"/>
  <c r="O12" i="6" s="1"/>
  <c r="Q12" i="6" s="1"/>
  <c r="P13" i="6" s="1"/>
  <c r="A18" i="8"/>
  <c r="A20" i="8"/>
  <c r="D20" i="8"/>
  <c r="G5" i="6"/>
  <c r="C5" i="6"/>
  <c r="E5" i="6" s="1"/>
  <c r="D6" i="6" s="1"/>
  <c r="C6" i="6"/>
  <c r="C7" i="6"/>
  <c r="C8" i="6"/>
  <c r="C9" i="6"/>
  <c r="C10" i="6"/>
  <c r="C11" i="6"/>
  <c r="C12" i="6"/>
  <c r="L5" i="6"/>
  <c r="R11" i="6"/>
  <c r="R12" i="6" s="1"/>
  <c r="R13" i="6" s="1"/>
  <c r="Z11" i="6"/>
  <c r="Z12" i="6" s="1"/>
  <c r="AB12" i="6" s="1"/>
  <c r="AH11" i="6"/>
  <c r="AH12" i="6" s="1"/>
  <c r="AI12" i="6" s="1"/>
  <c r="AP11" i="6"/>
  <c r="AP12" i="6" s="1"/>
  <c r="AQ12" i="6" s="1"/>
  <c r="AX11" i="6"/>
  <c r="AX12" i="6" s="1"/>
  <c r="AZ12" i="6" s="1"/>
  <c r="BF11" i="6"/>
  <c r="BG11" i="6" s="1"/>
  <c r="H5" i="6"/>
  <c r="C13" i="6"/>
  <c r="A21" i="8"/>
  <c r="B21" i="8"/>
  <c r="B10" i="8"/>
  <c r="B3" i="8"/>
  <c r="B45" i="8"/>
  <c r="A6" i="8"/>
  <c r="A5" i="8"/>
  <c r="F6" i="6"/>
  <c r="F7" i="6" s="1"/>
  <c r="G7" i="6" s="1"/>
  <c r="E55" i="5"/>
  <c r="O25" i="5"/>
  <c r="B28" i="5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BB12" i="6"/>
  <c r="BB13" i="6" s="1"/>
  <c r="BB14" i="6" s="1"/>
  <c r="BB15" i="6" s="1"/>
  <c r="BB16" i="6" s="1"/>
  <c r="BB17" i="6" s="1"/>
  <c r="BB18" i="6" s="1"/>
  <c r="BB19" i="6" s="1"/>
  <c r="BB20" i="6" s="1"/>
  <c r="BB21" i="6" s="1"/>
  <c r="BB22" i="6" s="1"/>
  <c r="BB23" i="6" s="1"/>
  <c r="BB24" i="6" s="1"/>
  <c r="BB25" i="6" s="1"/>
  <c r="BB26" i="6" s="1"/>
  <c r="BB27" i="6" s="1"/>
  <c r="BB28" i="6" s="1"/>
  <c r="BB29" i="6" s="1"/>
  <c r="BB30" i="6" s="1"/>
  <c r="BB31" i="6" s="1"/>
  <c r="BB32" i="6" s="1"/>
  <c r="BB33" i="6" s="1"/>
  <c r="BB34" i="6" s="1"/>
  <c r="BB35" i="6" s="1"/>
  <c r="BB36" i="6" s="1"/>
  <c r="BB37" i="6" s="1"/>
  <c r="BB38" i="6" s="1"/>
  <c r="BB39" i="6" s="1"/>
  <c r="BB40" i="6" s="1"/>
  <c r="BB41" i="6" s="1"/>
  <c r="BB42" i="6" s="1"/>
  <c r="BB43" i="6" s="1"/>
  <c r="AL12" i="6"/>
  <c r="AL13" i="6" s="1"/>
  <c r="AL14" i="6" s="1"/>
  <c r="AL15" i="6" s="1"/>
  <c r="AL16" i="6" s="1"/>
  <c r="AL17" i="6" s="1"/>
  <c r="AL18" i="6" s="1"/>
  <c r="AL19" i="6" s="1"/>
  <c r="AL20" i="6" s="1"/>
  <c r="AL21" i="6" s="1"/>
  <c r="AL22" i="6" s="1"/>
  <c r="AL23" i="6" s="1"/>
  <c r="AL24" i="6" s="1"/>
  <c r="AL25" i="6" s="1"/>
  <c r="AL26" i="6" s="1"/>
  <c r="AL27" i="6" s="1"/>
  <c r="AL28" i="6" s="1"/>
  <c r="AL29" i="6" s="1"/>
  <c r="AL30" i="6" s="1"/>
  <c r="AL31" i="6" s="1"/>
  <c r="AL32" i="6" s="1"/>
  <c r="AL33" i="6" s="1"/>
  <c r="AL34" i="6" s="1"/>
  <c r="AL35" i="6" s="1"/>
  <c r="AL36" i="6" s="1"/>
  <c r="AL37" i="6" s="1"/>
  <c r="AL38" i="6" s="1"/>
  <c r="AL39" i="6" s="1"/>
  <c r="AL40" i="6" s="1"/>
  <c r="AL41" i="6" s="1"/>
  <c r="AL42" i="6" s="1"/>
  <c r="AL43" i="6" s="1"/>
  <c r="V12" i="6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D5" i="6"/>
  <c r="AQ11" i="6" l="1"/>
  <c r="F8" i="6"/>
  <c r="F9" i="6" s="1"/>
  <c r="H6" i="6"/>
  <c r="AR11" i="6"/>
  <c r="E6" i="6"/>
  <c r="E7" i="6" s="1"/>
  <c r="AY11" i="6"/>
  <c r="H7" i="6"/>
  <c r="G6" i="6"/>
  <c r="AB11" i="6"/>
  <c r="S11" i="6"/>
  <c r="S12" i="6"/>
  <c r="S13" i="6"/>
  <c r="AA12" i="6"/>
  <c r="AA11" i="6"/>
  <c r="Z13" i="6"/>
  <c r="Z14" i="6" s="1"/>
  <c r="AB14" i="6" s="1"/>
  <c r="G8" i="6"/>
  <c r="R14" i="6"/>
  <c r="S14" i="6" s="1"/>
  <c r="D21" i="8"/>
  <c r="AX13" i="6"/>
  <c r="AY13" i="6" s="1"/>
  <c r="AY12" i="6"/>
  <c r="P12" i="6"/>
  <c r="BC12" i="6"/>
  <c r="BE12" i="6" s="1"/>
  <c r="BD12" i="6"/>
  <c r="AJ12" i="6"/>
  <c r="AH13" i="6"/>
  <c r="W12" i="6"/>
  <c r="Y12" i="6" s="1"/>
  <c r="X12" i="6"/>
  <c r="AU12" i="6"/>
  <c r="AW12" i="6" s="1"/>
  <c r="AP13" i="6"/>
  <c r="AR12" i="6"/>
  <c r="AM12" i="6"/>
  <c r="AO12" i="6" s="1"/>
  <c r="T12" i="6"/>
  <c r="O13" i="6"/>
  <c r="Q13" i="6" s="1"/>
  <c r="AZ11" i="6"/>
  <c r="AE12" i="6"/>
  <c r="AG12" i="6" s="1"/>
  <c r="AJ11" i="6"/>
  <c r="T11" i="6"/>
  <c r="BF12" i="6"/>
  <c r="AI11" i="6"/>
  <c r="BH11" i="6"/>
  <c r="B5" i="8" l="1"/>
  <c r="H8" i="6"/>
  <c r="T13" i="6"/>
  <c r="D7" i="6"/>
  <c r="AX14" i="6"/>
  <c r="AZ14" i="6" s="1"/>
  <c r="AZ13" i="6"/>
  <c r="AA14" i="6"/>
  <c r="Z15" i="6"/>
  <c r="Z16" i="6" s="1"/>
  <c r="AB16" i="6" s="1"/>
  <c r="AA13" i="6"/>
  <c r="AB13" i="6"/>
  <c r="E8" i="6"/>
  <c r="D8" i="6"/>
  <c r="G9" i="6"/>
  <c r="H9" i="6"/>
  <c r="F10" i="6"/>
  <c r="T14" i="6"/>
  <c r="R15" i="6"/>
  <c r="S15" i="6" s="1"/>
  <c r="AM13" i="6"/>
  <c r="AO13" i="6" s="1"/>
  <c r="AN13" i="6"/>
  <c r="AU13" i="6"/>
  <c r="AW13" i="6" s="1"/>
  <c r="AV13" i="6"/>
  <c r="BC13" i="6"/>
  <c r="BE13" i="6" s="1"/>
  <c r="BD13" i="6"/>
  <c r="AE13" i="6"/>
  <c r="AG13" i="6" s="1"/>
  <c r="AF13" i="6"/>
  <c r="O14" i="6"/>
  <c r="Q14" i="6" s="1"/>
  <c r="P14" i="6"/>
  <c r="BH12" i="6"/>
  <c r="BF13" i="6"/>
  <c r="BG12" i="6"/>
  <c r="AP14" i="6"/>
  <c r="AR13" i="6"/>
  <c r="AQ13" i="6"/>
  <c r="AI13" i="6"/>
  <c r="AH14" i="6"/>
  <c r="AJ13" i="6"/>
  <c r="W13" i="6"/>
  <c r="Y13" i="6" s="1"/>
  <c r="X13" i="6"/>
  <c r="AX15" i="6" l="1"/>
  <c r="AY15" i="6" s="1"/>
  <c r="AY14" i="6"/>
  <c r="Z17" i="6"/>
  <c r="Z18" i="6" s="1"/>
  <c r="AA16" i="6"/>
  <c r="AB15" i="6"/>
  <c r="AA15" i="6"/>
  <c r="R16" i="6"/>
  <c r="S16" i="6" s="1"/>
  <c r="T15" i="6"/>
  <c r="G10" i="6"/>
  <c r="H10" i="6"/>
  <c r="F11" i="6"/>
  <c r="D9" i="6"/>
  <c r="E9" i="6"/>
  <c r="AM14" i="6"/>
  <c r="AO14" i="6" s="1"/>
  <c r="AN14" i="6"/>
  <c r="O15" i="6"/>
  <c r="Q15" i="6" s="1"/>
  <c r="P15" i="6"/>
  <c r="AU14" i="6"/>
  <c r="AW14" i="6" s="1"/>
  <c r="AV14" i="6"/>
  <c r="AF14" i="6"/>
  <c r="AE14" i="6"/>
  <c r="AG14" i="6" s="1"/>
  <c r="BC14" i="6"/>
  <c r="BE14" i="6" s="1"/>
  <c r="BD14" i="6"/>
  <c r="AJ14" i="6"/>
  <c r="AH15" i="6"/>
  <c r="AI14" i="6"/>
  <c r="BH13" i="6"/>
  <c r="BG13" i="6"/>
  <c r="BF14" i="6"/>
  <c r="W14" i="6"/>
  <c r="Y14" i="6" s="1"/>
  <c r="X14" i="6"/>
  <c r="AP15" i="6"/>
  <c r="AR14" i="6"/>
  <c r="AQ14" i="6"/>
  <c r="AZ15" i="6" l="1"/>
  <c r="AX16" i="6"/>
  <c r="AX17" i="6" s="1"/>
  <c r="AA17" i="6"/>
  <c r="AB17" i="6"/>
  <c r="H11" i="6"/>
  <c r="G11" i="6"/>
  <c r="F12" i="6"/>
  <c r="E10" i="6"/>
  <c r="D10" i="6"/>
  <c r="R17" i="6"/>
  <c r="S17" i="6" s="1"/>
  <c r="T16" i="6"/>
  <c r="BC15" i="6"/>
  <c r="BE15" i="6" s="1"/>
  <c r="BD15" i="6"/>
  <c r="AU15" i="6"/>
  <c r="AW15" i="6" s="1"/>
  <c r="AV15" i="6"/>
  <c r="AE15" i="6"/>
  <c r="AG15" i="6" s="1"/>
  <c r="AF15" i="6"/>
  <c r="O16" i="6"/>
  <c r="Q16" i="6" s="1"/>
  <c r="P16" i="6"/>
  <c r="AH16" i="6"/>
  <c r="AJ15" i="6"/>
  <c r="AI15" i="6"/>
  <c r="AR15" i="6"/>
  <c r="AP16" i="6"/>
  <c r="AQ15" i="6"/>
  <c r="AM15" i="6"/>
  <c r="AO15" i="6" s="1"/>
  <c r="AN15" i="6"/>
  <c r="W15" i="6"/>
  <c r="Y15" i="6" s="1"/>
  <c r="X15" i="6"/>
  <c r="BH14" i="6"/>
  <c r="BF15" i="6"/>
  <c r="BG14" i="6"/>
  <c r="Z19" i="6"/>
  <c r="AB18" i="6"/>
  <c r="AA18" i="6"/>
  <c r="AZ16" i="6" l="1"/>
  <c r="AY16" i="6"/>
  <c r="T17" i="6"/>
  <c r="R18" i="6"/>
  <c r="S18" i="6" s="1"/>
  <c r="H12" i="6"/>
  <c r="F13" i="6"/>
  <c r="G12" i="6"/>
  <c r="D11" i="6"/>
  <c r="E11" i="6"/>
  <c r="AE16" i="6"/>
  <c r="AG16" i="6" s="1"/>
  <c r="AF16" i="6"/>
  <c r="BC16" i="6"/>
  <c r="BE16" i="6" s="1"/>
  <c r="BD16" i="6"/>
  <c r="O17" i="6"/>
  <c r="Q17" i="6" s="1"/>
  <c r="P17" i="6"/>
  <c r="AU16" i="6"/>
  <c r="AW16" i="6" s="1"/>
  <c r="AV16" i="6"/>
  <c r="AM16" i="6"/>
  <c r="AO16" i="6" s="1"/>
  <c r="AN16" i="6"/>
  <c r="AI16" i="6"/>
  <c r="AJ16" i="6"/>
  <c r="AH17" i="6"/>
  <c r="AA19" i="6"/>
  <c r="AB19" i="6"/>
  <c r="Z20" i="6"/>
  <c r="AY17" i="6"/>
  <c r="AX18" i="6"/>
  <c r="AZ17" i="6"/>
  <c r="BF16" i="6"/>
  <c r="BH15" i="6"/>
  <c r="BG15" i="6"/>
  <c r="W16" i="6"/>
  <c r="Y16" i="6" s="1"/>
  <c r="X16" i="6"/>
  <c r="AR16" i="6"/>
  <c r="AQ16" i="6"/>
  <c r="AP17" i="6"/>
  <c r="D12" i="6" l="1"/>
  <c r="E12" i="6"/>
  <c r="R19" i="6"/>
  <c r="S19" i="6" s="1"/>
  <c r="T18" i="6"/>
  <c r="H13" i="6"/>
  <c r="G13" i="6"/>
  <c r="F14" i="6"/>
  <c r="AE17" i="6"/>
  <c r="AG17" i="6" s="1"/>
  <c r="AF17" i="6"/>
  <c r="AM17" i="6"/>
  <c r="AO17" i="6" s="1"/>
  <c r="AN17" i="6"/>
  <c r="O18" i="6"/>
  <c r="Q18" i="6" s="1"/>
  <c r="P18" i="6"/>
  <c r="AU17" i="6"/>
  <c r="AW17" i="6" s="1"/>
  <c r="AV17" i="6"/>
  <c r="AB20" i="6"/>
  <c r="Z21" i="6"/>
  <c r="AA20" i="6"/>
  <c r="AH18" i="6"/>
  <c r="AJ17" i="6"/>
  <c r="AI17" i="6"/>
  <c r="W17" i="6"/>
  <c r="Y17" i="6" s="1"/>
  <c r="X17" i="6"/>
  <c r="AQ17" i="6"/>
  <c r="AP18" i="6"/>
  <c r="AR17" i="6"/>
  <c r="BH16" i="6"/>
  <c r="BG16" i="6"/>
  <c r="BF17" i="6"/>
  <c r="AX19" i="6"/>
  <c r="AY18" i="6"/>
  <c r="AZ18" i="6"/>
  <c r="BC17" i="6"/>
  <c r="BE17" i="6" s="1"/>
  <c r="BD17" i="6"/>
  <c r="H14" i="6" l="1"/>
  <c r="F15" i="6"/>
  <c r="T19" i="6"/>
  <c r="R20" i="6"/>
  <c r="S20" i="6" s="1"/>
  <c r="D13" i="6"/>
  <c r="E13" i="6"/>
  <c r="O19" i="6"/>
  <c r="Q19" i="6" s="1"/>
  <c r="P19" i="6"/>
  <c r="AE18" i="6"/>
  <c r="AG18" i="6" s="1"/>
  <c r="AF18" i="6"/>
  <c r="AM18" i="6"/>
  <c r="AO18" i="6" s="1"/>
  <c r="AN18" i="6"/>
  <c r="BC18" i="6"/>
  <c r="BE18" i="6" s="1"/>
  <c r="BD18" i="6"/>
  <c r="AB21" i="6"/>
  <c r="AA21" i="6"/>
  <c r="Z22" i="6"/>
  <c r="BG17" i="6"/>
  <c r="BH17" i="6"/>
  <c r="BF18" i="6"/>
  <c r="AP19" i="6"/>
  <c r="AR18" i="6"/>
  <c r="AQ18" i="6"/>
  <c r="AY19" i="6"/>
  <c r="AX20" i="6"/>
  <c r="AZ19" i="6"/>
  <c r="W18" i="6"/>
  <c r="Y18" i="6" s="1"/>
  <c r="X18" i="6"/>
  <c r="AH19" i="6"/>
  <c r="AJ18" i="6"/>
  <c r="AI18" i="6"/>
  <c r="AU18" i="6"/>
  <c r="AW18" i="6" s="1"/>
  <c r="AV18" i="6"/>
  <c r="F16" i="6" l="1"/>
  <c r="H15" i="6"/>
  <c r="D14" i="6"/>
  <c r="G14" i="6" s="1"/>
  <c r="E14" i="6"/>
  <c r="R21" i="6"/>
  <c r="S21" i="6" s="1"/>
  <c r="T20" i="6"/>
  <c r="O20" i="6"/>
  <c r="Q20" i="6" s="1"/>
  <c r="P20" i="6"/>
  <c r="AU19" i="6"/>
  <c r="AW19" i="6" s="1"/>
  <c r="AV19" i="6"/>
  <c r="W19" i="6"/>
  <c r="Y19" i="6" s="1"/>
  <c r="X19" i="6"/>
  <c r="AE19" i="6"/>
  <c r="AG19" i="6" s="1"/>
  <c r="AF19" i="6"/>
  <c r="BC19" i="6"/>
  <c r="BE19" i="6" s="1"/>
  <c r="BD19" i="6"/>
  <c r="AH20" i="6"/>
  <c r="AJ19" i="6"/>
  <c r="AI19" i="6"/>
  <c r="AZ20" i="6"/>
  <c r="AX21" i="6"/>
  <c r="AY20" i="6"/>
  <c r="BH18" i="6"/>
  <c r="BG18" i="6"/>
  <c r="BF19" i="6"/>
  <c r="AR19" i="6"/>
  <c r="AQ19" i="6"/>
  <c r="AP20" i="6"/>
  <c r="AA22" i="6"/>
  <c r="AB22" i="6"/>
  <c r="Z23" i="6"/>
  <c r="AM19" i="6"/>
  <c r="AO19" i="6" s="1"/>
  <c r="AN19" i="6"/>
  <c r="R22" i="6" l="1"/>
  <c r="S22" i="6" s="1"/>
  <c r="T21" i="6"/>
  <c r="D15" i="6"/>
  <c r="G15" i="6" s="1"/>
  <c r="E15" i="6"/>
  <c r="F17" i="6"/>
  <c r="H16" i="6"/>
  <c r="O21" i="6"/>
  <c r="Q21" i="6" s="1"/>
  <c r="P21" i="6"/>
  <c r="AU20" i="6"/>
  <c r="AW20" i="6" s="1"/>
  <c r="AV20" i="6"/>
  <c r="BC20" i="6"/>
  <c r="BE20" i="6" s="1"/>
  <c r="BD20" i="6"/>
  <c r="BH19" i="6"/>
  <c r="BG19" i="6"/>
  <c r="BF20" i="6"/>
  <c r="AB23" i="6"/>
  <c r="AA23" i="6"/>
  <c r="Z24" i="6"/>
  <c r="AZ21" i="6"/>
  <c r="AY21" i="6"/>
  <c r="AX22" i="6"/>
  <c r="AJ20" i="6"/>
  <c r="AH21" i="6"/>
  <c r="AI20" i="6"/>
  <c r="AE20" i="6"/>
  <c r="AG20" i="6" s="1"/>
  <c r="AF20" i="6"/>
  <c r="W20" i="6"/>
  <c r="Y20" i="6" s="1"/>
  <c r="X20" i="6"/>
  <c r="AM20" i="6"/>
  <c r="AO20" i="6" s="1"/>
  <c r="AN20" i="6"/>
  <c r="AR20" i="6"/>
  <c r="AP21" i="6"/>
  <c r="AQ20" i="6"/>
  <c r="H17" i="6" l="1"/>
  <c r="F18" i="6"/>
  <c r="E16" i="6"/>
  <c r="D16" i="6"/>
  <c r="G16" i="6" s="1"/>
  <c r="R23" i="6"/>
  <c r="S23" i="6" s="1"/>
  <c r="T22" i="6"/>
  <c r="O22" i="6"/>
  <c r="Q22" i="6" s="1"/>
  <c r="P22" i="6"/>
  <c r="AM21" i="6"/>
  <c r="AO21" i="6" s="1"/>
  <c r="AN21" i="6"/>
  <c r="BC21" i="6"/>
  <c r="BE21" i="6" s="1"/>
  <c r="BD21" i="6"/>
  <c r="AQ21" i="6"/>
  <c r="AR21" i="6"/>
  <c r="AP22" i="6"/>
  <c r="AH22" i="6"/>
  <c r="AI21" i="6"/>
  <c r="AJ21" i="6"/>
  <c r="AB24" i="6"/>
  <c r="Z25" i="6"/>
  <c r="AA24" i="6"/>
  <c r="AU21" i="6"/>
  <c r="AW21" i="6" s="1"/>
  <c r="AV21" i="6"/>
  <c r="BH20" i="6"/>
  <c r="BG20" i="6"/>
  <c r="BF21" i="6"/>
  <c r="AZ22" i="6"/>
  <c r="AY22" i="6"/>
  <c r="AX23" i="6"/>
  <c r="W21" i="6"/>
  <c r="Y21" i="6" s="1"/>
  <c r="X21" i="6"/>
  <c r="AE21" i="6"/>
  <c r="AG21" i="6" s="1"/>
  <c r="AF21" i="6"/>
  <c r="E17" i="6" l="1"/>
  <c r="D17" i="6"/>
  <c r="G17" i="6" s="1"/>
  <c r="T23" i="6"/>
  <c r="R24" i="6"/>
  <c r="S24" i="6" s="1"/>
  <c r="F19" i="6"/>
  <c r="H18" i="6"/>
  <c r="W22" i="6"/>
  <c r="Y22" i="6" s="1"/>
  <c r="X22" i="6"/>
  <c r="AM22" i="6"/>
  <c r="AO22" i="6" s="1"/>
  <c r="AN22" i="6"/>
  <c r="AU22" i="6"/>
  <c r="AW22" i="6" s="1"/>
  <c r="AV22" i="6"/>
  <c r="O23" i="6"/>
  <c r="Q23" i="6" s="1"/>
  <c r="P23" i="6"/>
  <c r="AE22" i="6"/>
  <c r="AG22" i="6" s="1"/>
  <c r="AF22" i="6"/>
  <c r="AY23" i="6"/>
  <c r="AZ23" i="6"/>
  <c r="AX24" i="6"/>
  <c r="BH21" i="6"/>
  <c r="BF22" i="6"/>
  <c r="BG21" i="6"/>
  <c r="AP23" i="6"/>
  <c r="AQ22" i="6"/>
  <c r="AR22" i="6"/>
  <c r="BC22" i="6"/>
  <c r="BE22" i="6" s="1"/>
  <c r="BD22" i="6"/>
  <c r="Z26" i="6"/>
  <c r="AA25" i="6"/>
  <c r="AB25" i="6"/>
  <c r="AJ22" i="6"/>
  <c r="AH23" i="6"/>
  <c r="AI22" i="6"/>
  <c r="F20" i="6" l="1"/>
  <c r="H19" i="6"/>
  <c r="T24" i="6"/>
  <c r="R25" i="6"/>
  <c r="S25" i="6" s="1"/>
  <c r="D18" i="6"/>
  <c r="G18" i="6" s="1"/>
  <c r="E18" i="6"/>
  <c r="W23" i="6"/>
  <c r="Y23" i="6" s="1"/>
  <c r="X23" i="6"/>
  <c r="AU23" i="6"/>
  <c r="AW23" i="6" s="1"/>
  <c r="AV23" i="6"/>
  <c r="O24" i="6"/>
  <c r="Q24" i="6" s="1"/>
  <c r="P24" i="6"/>
  <c r="AM23" i="6"/>
  <c r="AO23" i="6" s="1"/>
  <c r="AN23" i="6"/>
  <c r="BC23" i="6"/>
  <c r="BE23" i="6" s="1"/>
  <c r="BD23" i="6"/>
  <c r="AI23" i="6"/>
  <c r="AH24" i="6"/>
  <c r="AJ23" i="6"/>
  <c r="Z27" i="6"/>
  <c r="AB26" i="6"/>
  <c r="AA26" i="6"/>
  <c r="AR23" i="6"/>
  <c r="AP24" i="6"/>
  <c r="AQ23" i="6"/>
  <c r="AE23" i="6"/>
  <c r="AG23" i="6" s="1"/>
  <c r="AF23" i="6"/>
  <c r="BH22" i="6"/>
  <c r="BF23" i="6"/>
  <c r="BG22" i="6"/>
  <c r="AZ24" i="6"/>
  <c r="AY24" i="6"/>
  <c r="AX25" i="6"/>
  <c r="H20" i="6" l="1"/>
  <c r="F21" i="6"/>
  <c r="D19" i="6"/>
  <c r="G19" i="6" s="1"/>
  <c r="E19" i="6"/>
  <c r="T25" i="6"/>
  <c r="R26" i="6"/>
  <c r="S26" i="6" s="1"/>
  <c r="O25" i="6"/>
  <c r="Q25" i="6" s="1"/>
  <c r="P25" i="6"/>
  <c r="AE24" i="6"/>
  <c r="AG24" i="6" s="1"/>
  <c r="AF24" i="6"/>
  <c r="AM24" i="6"/>
  <c r="AO24" i="6" s="1"/>
  <c r="AN24" i="6"/>
  <c r="AU24" i="6"/>
  <c r="AW24" i="6" s="1"/>
  <c r="AV24" i="6"/>
  <c r="AR24" i="6"/>
  <c r="AP25" i="6"/>
  <c r="AQ24" i="6"/>
  <c r="AA27" i="6"/>
  <c r="Z28" i="6"/>
  <c r="AB27" i="6"/>
  <c r="BC24" i="6"/>
  <c r="BE24" i="6" s="1"/>
  <c r="BD24" i="6"/>
  <c r="W24" i="6"/>
  <c r="Y24" i="6" s="1"/>
  <c r="X24" i="6"/>
  <c r="AZ25" i="6"/>
  <c r="AY25" i="6"/>
  <c r="AX26" i="6"/>
  <c r="BF24" i="6"/>
  <c r="BG23" i="6"/>
  <c r="BH23" i="6"/>
  <c r="AJ24" i="6"/>
  <c r="AI24" i="6"/>
  <c r="AH25" i="6"/>
  <c r="H21" i="6" l="1"/>
  <c r="F22" i="6"/>
  <c r="R27" i="6"/>
  <c r="S27" i="6" s="1"/>
  <c r="T26" i="6"/>
  <c r="D20" i="6"/>
  <c r="G20" i="6" s="1"/>
  <c r="E20" i="6"/>
  <c r="O26" i="6"/>
  <c r="Q26" i="6" s="1"/>
  <c r="P26" i="6"/>
  <c r="BC25" i="6"/>
  <c r="BE25" i="6" s="1"/>
  <c r="BD25" i="6"/>
  <c r="W25" i="6"/>
  <c r="Y25" i="6" s="1"/>
  <c r="X25" i="6"/>
  <c r="AE25" i="6"/>
  <c r="AG25" i="6" s="1"/>
  <c r="AF25" i="6"/>
  <c r="AX27" i="6"/>
  <c r="AZ26" i="6"/>
  <c r="AY26" i="6"/>
  <c r="Z29" i="6"/>
  <c r="AB28" i="6"/>
  <c r="AA28" i="6"/>
  <c r="AJ25" i="6"/>
  <c r="AI25" i="6"/>
  <c r="AH26" i="6"/>
  <c r="BH24" i="6"/>
  <c r="BF25" i="6"/>
  <c r="BG24" i="6"/>
  <c r="AR25" i="6"/>
  <c r="AP26" i="6"/>
  <c r="AQ25" i="6"/>
  <c r="AU25" i="6"/>
  <c r="AW25" i="6" s="1"/>
  <c r="AV25" i="6"/>
  <c r="AM25" i="6"/>
  <c r="AO25" i="6" s="1"/>
  <c r="AN25" i="6"/>
  <c r="H22" i="6" l="1"/>
  <c r="F23" i="6"/>
  <c r="E21" i="6"/>
  <c r="D21" i="6"/>
  <c r="G21" i="6" s="1"/>
  <c r="R28" i="6"/>
  <c r="S28" i="6" s="1"/>
  <c r="T27" i="6"/>
  <c r="O27" i="6"/>
  <c r="Q27" i="6" s="1"/>
  <c r="P27" i="6"/>
  <c r="AU26" i="6"/>
  <c r="AW26" i="6" s="1"/>
  <c r="AV26" i="6"/>
  <c r="BC26" i="6"/>
  <c r="BE26" i="6" s="1"/>
  <c r="BD26" i="6"/>
  <c r="AI26" i="6"/>
  <c r="AJ26" i="6"/>
  <c r="AH27" i="6"/>
  <c r="AZ27" i="6"/>
  <c r="AX28" i="6"/>
  <c r="AY27" i="6"/>
  <c r="AE26" i="6"/>
  <c r="AG26" i="6" s="1"/>
  <c r="AF26" i="6"/>
  <c r="AQ26" i="6"/>
  <c r="AR26" i="6"/>
  <c r="AP27" i="6"/>
  <c r="W26" i="6"/>
  <c r="Y26" i="6" s="1"/>
  <c r="X26" i="6"/>
  <c r="AM26" i="6"/>
  <c r="AO26" i="6" s="1"/>
  <c r="AN26" i="6"/>
  <c r="BH25" i="6"/>
  <c r="BG25" i="6"/>
  <c r="BF26" i="6"/>
  <c r="Z30" i="6"/>
  <c r="F24" i="6" l="1"/>
  <c r="H23" i="6"/>
  <c r="D22" i="6"/>
  <c r="G22" i="6" s="1"/>
  <c r="E22" i="6"/>
  <c r="T28" i="6"/>
  <c r="R29" i="6"/>
  <c r="O28" i="6"/>
  <c r="Q28" i="6" s="1"/>
  <c r="P28" i="6"/>
  <c r="W27" i="6"/>
  <c r="Y27" i="6" s="1"/>
  <c r="X27" i="6"/>
  <c r="AE27" i="6"/>
  <c r="AG27" i="6" s="1"/>
  <c r="AF27" i="6"/>
  <c r="Z31" i="6"/>
  <c r="AQ27" i="6"/>
  <c r="AP28" i="6"/>
  <c r="AR27" i="6"/>
  <c r="AU27" i="6"/>
  <c r="AW27" i="6" s="1"/>
  <c r="AV27" i="6"/>
  <c r="AZ28" i="6"/>
  <c r="AY28" i="6"/>
  <c r="AX29" i="6"/>
  <c r="AM27" i="6"/>
  <c r="AO27" i="6" s="1"/>
  <c r="AN27" i="6"/>
  <c r="BC27" i="6"/>
  <c r="BE27" i="6" s="1"/>
  <c r="BD27" i="6"/>
  <c r="BG26" i="6"/>
  <c r="BH26" i="6"/>
  <c r="BF27" i="6"/>
  <c r="AJ27" i="6"/>
  <c r="AH28" i="6"/>
  <c r="AI27" i="6"/>
  <c r="R30" i="6" l="1"/>
  <c r="G24" i="6"/>
  <c r="F25" i="6"/>
  <c r="H24" i="6"/>
  <c r="D23" i="6"/>
  <c r="G23" i="6" s="1"/>
  <c r="E23" i="6"/>
  <c r="O29" i="6"/>
  <c r="Q29" i="6" s="1"/>
  <c r="P29" i="6"/>
  <c r="S29" i="6" s="1"/>
  <c r="AU28" i="6"/>
  <c r="AW28" i="6" s="1"/>
  <c r="AV28" i="6"/>
  <c r="BC28" i="6"/>
  <c r="BE28" i="6" s="1"/>
  <c r="BD28" i="6"/>
  <c r="Z32" i="6"/>
  <c r="BF28" i="6"/>
  <c r="BG27" i="6"/>
  <c r="BH27" i="6"/>
  <c r="AI28" i="6"/>
  <c r="AH29" i="6"/>
  <c r="AJ28" i="6"/>
  <c r="AX30" i="6"/>
  <c r="AY29" i="6"/>
  <c r="AZ29" i="6"/>
  <c r="AM28" i="6"/>
  <c r="AO28" i="6" s="1"/>
  <c r="AN28" i="6"/>
  <c r="AQ28" i="6"/>
  <c r="AR28" i="6"/>
  <c r="AP29" i="6"/>
  <c r="AE28" i="6"/>
  <c r="AG28" i="6" s="1"/>
  <c r="AF28" i="6"/>
  <c r="W28" i="6"/>
  <c r="Y28" i="6" s="1"/>
  <c r="X28" i="6"/>
  <c r="T29" i="6" l="1"/>
  <c r="R31" i="6"/>
  <c r="D24" i="6"/>
  <c r="E24" i="6"/>
  <c r="F26" i="6"/>
  <c r="G25" i="6"/>
  <c r="H25" i="6"/>
  <c r="O30" i="6"/>
  <c r="Q30" i="6" s="1"/>
  <c r="P30" i="6"/>
  <c r="S30" i="6" s="1"/>
  <c r="AU29" i="6"/>
  <c r="AW29" i="6" s="1"/>
  <c r="AV29" i="6"/>
  <c r="AM29" i="6"/>
  <c r="AO29" i="6" s="1"/>
  <c r="AN29" i="6"/>
  <c r="W29" i="6"/>
  <c r="X29" i="6"/>
  <c r="AA29" i="6" s="1"/>
  <c r="AP30" i="6"/>
  <c r="AR29" i="6"/>
  <c r="AQ29" i="6"/>
  <c r="AE29" i="6"/>
  <c r="AG29" i="6" s="1"/>
  <c r="AF29" i="6"/>
  <c r="AI29" i="6"/>
  <c r="AH30" i="6"/>
  <c r="AJ29" i="6"/>
  <c r="Z33" i="6"/>
  <c r="AZ30" i="6"/>
  <c r="AY30" i="6"/>
  <c r="AX31" i="6"/>
  <c r="BG28" i="6"/>
  <c r="BF29" i="6"/>
  <c r="BH28" i="6"/>
  <c r="BC29" i="6"/>
  <c r="BE29" i="6" s="1"/>
  <c r="BD29" i="6"/>
  <c r="T30" i="6" l="1"/>
  <c r="Y29" i="6"/>
  <c r="W30" i="6" s="1"/>
  <c r="AB29" i="6"/>
  <c r="G26" i="6"/>
  <c r="F27" i="6"/>
  <c r="H26" i="6"/>
  <c r="T31" i="6"/>
  <c r="R32" i="6"/>
  <c r="E25" i="6"/>
  <c r="D25" i="6"/>
  <c r="BC30" i="6"/>
  <c r="BE30" i="6" s="1"/>
  <c r="BD30" i="6"/>
  <c r="O31" i="6"/>
  <c r="Q31" i="6" s="1"/>
  <c r="P31" i="6"/>
  <c r="S31" i="6" s="1"/>
  <c r="AU30" i="6"/>
  <c r="AW30" i="6" s="1"/>
  <c r="AV30" i="6"/>
  <c r="AE30" i="6"/>
  <c r="AG30" i="6" s="1"/>
  <c r="AF30" i="6"/>
  <c r="AP31" i="6"/>
  <c r="AR30" i="6"/>
  <c r="AQ30" i="6"/>
  <c r="AY31" i="6"/>
  <c r="AZ31" i="6"/>
  <c r="AX32" i="6"/>
  <c r="AM30" i="6"/>
  <c r="AO30" i="6" s="1"/>
  <c r="AN30" i="6"/>
  <c r="BF30" i="6"/>
  <c r="BG29" i="6"/>
  <c r="BH29" i="6"/>
  <c r="AB33" i="6"/>
  <c r="Z34" i="6"/>
  <c r="AJ30" i="6"/>
  <c r="AH31" i="6"/>
  <c r="AI30" i="6"/>
  <c r="Y30" i="6" l="1"/>
  <c r="W31" i="6" s="1"/>
  <c r="AB30" i="6"/>
  <c r="X30" i="6"/>
  <c r="AA30" i="6" s="1"/>
  <c r="D26" i="6"/>
  <c r="E26" i="6"/>
  <c r="H27" i="6"/>
  <c r="G27" i="6"/>
  <c r="F28" i="6"/>
  <c r="R33" i="6"/>
  <c r="BC31" i="6"/>
  <c r="BE31" i="6" s="1"/>
  <c r="BD31" i="6"/>
  <c r="AM31" i="6"/>
  <c r="AO31" i="6" s="1"/>
  <c r="AN31" i="6"/>
  <c r="AI31" i="6"/>
  <c r="AH32" i="6"/>
  <c r="AJ31" i="6"/>
  <c r="BG30" i="6"/>
  <c r="BF31" i="6"/>
  <c r="BH30" i="6"/>
  <c r="AA34" i="6"/>
  <c r="AB34" i="6"/>
  <c r="Z35" i="6"/>
  <c r="AZ32" i="6"/>
  <c r="AY32" i="6"/>
  <c r="AX33" i="6"/>
  <c r="AP32" i="6"/>
  <c r="AQ31" i="6"/>
  <c r="AR31" i="6"/>
  <c r="AE31" i="6"/>
  <c r="AG31" i="6" s="1"/>
  <c r="AF31" i="6"/>
  <c r="AU31" i="6"/>
  <c r="AW31" i="6" s="1"/>
  <c r="AV31" i="6"/>
  <c r="O32" i="6"/>
  <c r="Q32" i="6" s="1"/>
  <c r="P32" i="6"/>
  <c r="S32" i="6" s="1"/>
  <c r="T32" i="6" l="1"/>
  <c r="Y31" i="6"/>
  <c r="AB31" i="6"/>
  <c r="X31" i="6"/>
  <c r="AA31" i="6" s="1"/>
  <c r="R34" i="6"/>
  <c r="S34" i="6" s="1"/>
  <c r="T33" i="6"/>
  <c r="E27" i="6"/>
  <c r="D27" i="6"/>
  <c r="F29" i="6"/>
  <c r="G28" i="6"/>
  <c r="H28" i="6"/>
  <c r="AE32" i="6"/>
  <c r="AG32" i="6" s="1"/>
  <c r="AF32" i="6"/>
  <c r="AM32" i="6"/>
  <c r="AO32" i="6" s="1"/>
  <c r="AN32" i="6"/>
  <c r="BC32" i="6"/>
  <c r="BE32" i="6" s="1"/>
  <c r="BD32" i="6"/>
  <c r="O33" i="6"/>
  <c r="Q33" i="6" s="1"/>
  <c r="P33" i="6"/>
  <c r="S33" i="6" s="1"/>
  <c r="AU32" i="6"/>
  <c r="AW32" i="6" s="1"/>
  <c r="AV32" i="6"/>
  <c r="AQ32" i="6"/>
  <c r="AR32" i="6"/>
  <c r="AP33" i="6"/>
  <c r="AB35" i="6"/>
  <c r="AA35" i="6"/>
  <c r="Z36" i="6"/>
  <c r="BF32" i="6"/>
  <c r="BG31" i="6"/>
  <c r="BH31" i="6"/>
  <c r="W32" i="6"/>
  <c r="X32" i="6"/>
  <c r="AA32" i="6" s="1"/>
  <c r="AY33" i="6"/>
  <c r="AZ33" i="6"/>
  <c r="AX34" i="6"/>
  <c r="AH33" i="6"/>
  <c r="AI32" i="6"/>
  <c r="AJ32" i="6"/>
  <c r="Y32" i="6" l="1"/>
  <c r="AB32" i="6"/>
  <c r="E28" i="6"/>
  <c r="D28" i="6"/>
  <c r="G29" i="6"/>
  <c r="H29" i="6"/>
  <c r="F30" i="6"/>
  <c r="R35" i="6"/>
  <c r="S35" i="6" s="1"/>
  <c r="T34" i="6"/>
  <c r="O34" i="6"/>
  <c r="Q34" i="6" s="1"/>
  <c r="P34" i="6"/>
  <c r="W33" i="6"/>
  <c r="Y33" i="6" s="1"/>
  <c r="X33" i="6"/>
  <c r="AA33" i="6" s="1"/>
  <c r="AE33" i="6"/>
  <c r="AG33" i="6" s="1"/>
  <c r="AF33" i="6"/>
  <c r="AU33" i="6"/>
  <c r="AW33" i="6" s="1"/>
  <c r="AV33" i="6"/>
  <c r="AM33" i="6"/>
  <c r="AO33" i="6" s="1"/>
  <c r="AN33" i="6"/>
  <c r="AA36" i="6"/>
  <c r="AB36" i="6"/>
  <c r="Z37" i="6"/>
  <c r="AZ34" i="6"/>
  <c r="AY34" i="6"/>
  <c r="AX35" i="6"/>
  <c r="BH32" i="6"/>
  <c r="BF33" i="6"/>
  <c r="BG32" i="6"/>
  <c r="AH34" i="6"/>
  <c r="AI33" i="6"/>
  <c r="AJ33" i="6"/>
  <c r="BC33" i="6"/>
  <c r="BE33" i="6" s="1"/>
  <c r="BD33" i="6"/>
  <c r="AQ33" i="6"/>
  <c r="AR33" i="6"/>
  <c r="AP34" i="6"/>
  <c r="T35" i="6" l="1"/>
  <c r="R36" i="6"/>
  <c r="S36" i="6" s="1"/>
  <c r="F31" i="6"/>
  <c r="H30" i="6"/>
  <c r="G30" i="6"/>
  <c r="D29" i="6"/>
  <c r="E29" i="6"/>
  <c r="AM34" i="6"/>
  <c r="AO34" i="6" s="1"/>
  <c r="AN34" i="6"/>
  <c r="O35" i="6"/>
  <c r="Q35" i="6" s="1"/>
  <c r="P35" i="6"/>
  <c r="BC34" i="6"/>
  <c r="BE34" i="6" s="1"/>
  <c r="BD34" i="6"/>
  <c r="AQ34" i="6"/>
  <c r="AR34" i="6"/>
  <c r="AP35" i="6"/>
  <c r="AH35" i="6"/>
  <c r="AJ34" i="6"/>
  <c r="AI34" i="6"/>
  <c r="AY35" i="6"/>
  <c r="AZ35" i="6"/>
  <c r="AX36" i="6"/>
  <c r="Z38" i="6"/>
  <c r="AA37" i="6"/>
  <c r="AB37" i="6"/>
  <c r="AU34" i="6"/>
  <c r="AW34" i="6" s="1"/>
  <c r="AV34" i="6"/>
  <c r="BH33" i="6"/>
  <c r="BF34" i="6"/>
  <c r="BG33" i="6"/>
  <c r="AE34" i="6"/>
  <c r="AG34" i="6" s="1"/>
  <c r="AF34" i="6"/>
  <c r="W34" i="6"/>
  <c r="Y34" i="6" s="1"/>
  <c r="X34" i="6"/>
  <c r="E30" i="6" l="1"/>
  <c r="D30" i="6"/>
  <c r="H31" i="6"/>
  <c r="F32" i="6"/>
  <c r="G31" i="6"/>
  <c r="R37" i="6"/>
  <c r="S37" i="6" s="1"/>
  <c r="T36" i="6"/>
  <c r="AM35" i="6"/>
  <c r="AO35" i="6" s="1"/>
  <c r="AN35" i="6"/>
  <c r="AE35" i="6"/>
  <c r="AG35" i="6" s="1"/>
  <c r="AF35" i="6"/>
  <c r="O36" i="6"/>
  <c r="Q36" i="6" s="1"/>
  <c r="P36" i="6"/>
  <c r="AJ35" i="6"/>
  <c r="AH36" i="6"/>
  <c r="AI35" i="6"/>
  <c r="AX37" i="6"/>
  <c r="AY36" i="6"/>
  <c r="AZ36" i="6"/>
  <c r="BH34" i="6"/>
  <c r="BF35" i="6"/>
  <c r="BG34" i="6"/>
  <c r="BC35" i="6"/>
  <c r="BE35" i="6" s="1"/>
  <c r="BD35" i="6"/>
  <c r="W35" i="6"/>
  <c r="Y35" i="6" s="1"/>
  <c r="X35" i="6"/>
  <c r="AU35" i="6"/>
  <c r="AW35" i="6" s="1"/>
  <c r="AV35" i="6"/>
  <c r="Z39" i="6"/>
  <c r="AB38" i="6"/>
  <c r="AA38" i="6"/>
  <c r="AQ35" i="6"/>
  <c r="AP36" i="6"/>
  <c r="AR35" i="6"/>
  <c r="F33" i="6" l="1"/>
  <c r="H32" i="6"/>
  <c r="G32" i="6"/>
  <c r="R38" i="6"/>
  <c r="S38" i="6" s="1"/>
  <c r="T37" i="6"/>
  <c r="E31" i="6"/>
  <c r="D31" i="6"/>
  <c r="AM36" i="6"/>
  <c r="AO36" i="6" s="1"/>
  <c r="AN36" i="6"/>
  <c r="O37" i="6"/>
  <c r="Q37" i="6" s="1"/>
  <c r="P37" i="6"/>
  <c r="AU36" i="6"/>
  <c r="AW36" i="6" s="1"/>
  <c r="AV36" i="6"/>
  <c r="W36" i="6"/>
  <c r="Y36" i="6" s="1"/>
  <c r="X36" i="6"/>
  <c r="AP37" i="6"/>
  <c r="AR36" i="6"/>
  <c r="AQ36" i="6"/>
  <c r="BH35" i="6"/>
  <c r="BG35" i="6"/>
  <c r="BF36" i="6"/>
  <c r="AX38" i="6"/>
  <c r="AZ37" i="6"/>
  <c r="AY37" i="6"/>
  <c r="AE36" i="6"/>
  <c r="AG36" i="6" s="1"/>
  <c r="AF36" i="6"/>
  <c r="BC36" i="6"/>
  <c r="BE36" i="6" s="1"/>
  <c r="BD36" i="6"/>
  <c r="AJ36" i="6"/>
  <c r="AI36" i="6"/>
  <c r="AH37" i="6"/>
  <c r="AB39" i="6"/>
  <c r="AA39" i="6"/>
  <c r="Z40" i="6"/>
  <c r="E32" i="6" l="1"/>
  <c r="D32" i="6"/>
  <c r="R39" i="6"/>
  <c r="S39" i="6" s="1"/>
  <c r="T38" i="6"/>
  <c r="F34" i="6"/>
  <c r="G33" i="6"/>
  <c r="H33" i="6"/>
  <c r="AM37" i="6"/>
  <c r="AO37" i="6" s="1"/>
  <c r="AN37" i="6"/>
  <c r="W37" i="6"/>
  <c r="Y37" i="6" s="1"/>
  <c r="X37" i="6"/>
  <c r="AJ37" i="6"/>
  <c r="AH38" i="6"/>
  <c r="AI37" i="6"/>
  <c r="AE37" i="6"/>
  <c r="AG37" i="6" s="1"/>
  <c r="AF37" i="6"/>
  <c r="AR37" i="6"/>
  <c r="AP38" i="6"/>
  <c r="AQ37" i="6"/>
  <c r="AU37" i="6"/>
  <c r="AW37" i="6" s="1"/>
  <c r="AV37" i="6"/>
  <c r="AA40" i="6"/>
  <c r="AB40" i="6"/>
  <c r="Z41" i="6"/>
  <c r="BH36" i="6"/>
  <c r="BF37" i="6"/>
  <c r="BG36" i="6"/>
  <c r="BC37" i="6"/>
  <c r="BE37" i="6" s="1"/>
  <c r="BD37" i="6"/>
  <c r="AY38" i="6"/>
  <c r="AZ38" i="6"/>
  <c r="AX39" i="6"/>
  <c r="O38" i="6"/>
  <c r="Q38" i="6" s="1"/>
  <c r="P38" i="6"/>
  <c r="T39" i="6" l="1"/>
  <c r="R40" i="6"/>
  <c r="S40" i="6" s="1"/>
  <c r="G34" i="6"/>
  <c r="G35" i="6" s="1"/>
  <c r="H34" i="6"/>
  <c r="H35" i="6" s="1"/>
  <c r="E33" i="6"/>
  <c r="D33" i="6"/>
  <c r="BC38" i="6"/>
  <c r="BE38" i="6" s="1"/>
  <c r="BD38" i="6"/>
  <c r="AM38" i="6"/>
  <c r="AO38" i="6" s="1"/>
  <c r="AN38" i="6"/>
  <c r="O39" i="6"/>
  <c r="Q39" i="6" s="1"/>
  <c r="P39" i="6"/>
  <c r="W38" i="6"/>
  <c r="Y38" i="6" s="1"/>
  <c r="X38" i="6"/>
  <c r="AE38" i="6"/>
  <c r="AG38" i="6" s="1"/>
  <c r="AF38" i="6"/>
  <c r="AU38" i="6"/>
  <c r="AW38" i="6" s="1"/>
  <c r="AV38" i="6"/>
  <c r="Z42" i="6"/>
  <c r="AB41" i="6"/>
  <c r="AA41" i="6"/>
  <c r="AX40" i="6"/>
  <c r="AZ39" i="6"/>
  <c r="AY39" i="6"/>
  <c r="BH37" i="6"/>
  <c r="BG37" i="6"/>
  <c r="BF38" i="6"/>
  <c r="AP39" i="6"/>
  <c r="AQ38" i="6"/>
  <c r="AR38" i="6"/>
  <c r="AI38" i="6"/>
  <c r="AJ38" i="6"/>
  <c r="AH39" i="6"/>
  <c r="D34" i="6" l="1"/>
  <c r="E34" i="6"/>
  <c r="T40" i="6"/>
  <c r="R41" i="6"/>
  <c r="S41" i="6" s="1"/>
  <c r="BC39" i="6"/>
  <c r="BE39" i="6" s="1"/>
  <c r="BD39" i="6"/>
  <c r="AE39" i="6"/>
  <c r="AG39" i="6" s="1"/>
  <c r="AF39" i="6"/>
  <c r="AM39" i="6"/>
  <c r="AO39" i="6" s="1"/>
  <c r="AN39" i="6"/>
  <c r="W39" i="6"/>
  <c r="Y39" i="6" s="1"/>
  <c r="X39" i="6"/>
  <c r="BF39" i="6"/>
  <c r="BH38" i="6"/>
  <c r="BG38" i="6"/>
  <c r="AU39" i="6"/>
  <c r="AW39" i="6" s="1"/>
  <c r="AV39" i="6"/>
  <c r="AB42" i="6"/>
  <c r="Z43" i="6"/>
  <c r="AA42" i="6"/>
  <c r="O40" i="6"/>
  <c r="Q40" i="6" s="1"/>
  <c r="P40" i="6"/>
  <c r="AR39" i="6"/>
  <c r="AQ39" i="6"/>
  <c r="AP40" i="6"/>
  <c r="AJ39" i="6"/>
  <c r="AI39" i="6"/>
  <c r="AH40" i="6"/>
  <c r="AZ40" i="6"/>
  <c r="AX41" i="6"/>
  <c r="AY40" i="6"/>
  <c r="T41" i="6" l="1"/>
  <c r="R42" i="6"/>
  <c r="S42" i="6" s="1"/>
  <c r="W40" i="6"/>
  <c r="Y40" i="6" s="1"/>
  <c r="X40" i="6"/>
  <c r="BC40" i="6"/>
  <c r="BE40" i="6" s="1"/>
  <c r="BD40" i="6"/>
  <c r="AU40" i="6"/>
  <c r="AW40" i="6" s="1"/>
  <c r="AV40" i="6"/>
  <c r="O41" i="6"/>
  <c r="Q41" i="6" s="1"/>
  <c r="P41" i="6"/>
  <c r="AR40" i="6"/>
  <c r="AP41" i="6"/>
  <c r="AQ40" i="6"/>
  <c r="AA43" i="6"/>
  <c r="AA44" i="6" s="1"/>
  <c r="AB43" i="6"/>
  <c r="AB44" i="6" s="1"/>
  <c r="BG39" i="6"/>
  <c r="BH39" i="6"/>
  <c r="BF40" i="6"/>
  <c r="AE40" i="6"/>
  <c r="AG40" i="6" s="1"/>
  <c r="AF40" i="6"/>
  <c r="AZ41" i="6"/>
  <c r="AY41" i="6"/>
  <c r="AX42" i="6"/>
  <c r="AM40" i="6"/>
  <c r="AO40" i="6" s="1"/>
  <c r="AN40" i="6"/>
  <c r="AJ40" i="6"/>
  <c r="AH41" i="6"/>
  <c r="AI40" i="6"/>
  <c r="T42" i="6" l="1"/>
  <c r="R43" i="6"/>
  <c r="S43" i="6" s="1"/>
  <c r="W41" i="6"/>
  <c r="Y41" i="6" s="1"/>
  <c r="X41" i="6"/>
  <c r="AU41" i="6"/>
  <c r="AW41" i="6" s="1"/>
  <c r="AV41" i="6"/>
  <c r="O42" i="6"/>
  <c r="Q42" i="6" s="1"/>
  <c r="P42" i="6"/>
  <c r="BC41" i="6"/>
  <c r="BE41" i="6" s="1"/>
  <c r="BD41" i="6"/>
  <c r="BH40" i="6"/>
  <c r="BF41" i="6"/>
  <c r="BG40" i="6"/>
  <c r="AI41" i="6"/>
  <c r="AH42" i="6"/>
  <c r="AJ41" i="6"/>
  <c r="AE41" i="6"/>
  <c r="AG41" i="6" s="1"/>
  <c r="AF41" i="6"/>
  <c r="AZ42" i="6"/>
  <c r="AY42" i="6"/>
  <c r="AX43" i="6"/>
  <c r="AQ41" i="6"/>
  <c r="AR41" i="6"/>
  <c r="AP42" i="6"/>
  <c r="AM41" i="6"/>
  <c r="AO41" i="6" s="1"/>
  <c r="AN41" i="6"/>
  <c r="S44" i="6" l="1"/>
  <c r="T43" i="6"/>
  <c r="T44" i="6" s="1"/>
  <c r="AU42" i="6"/>
  <c r="AW42" i="6" s="1"/>
  <c r="AV42" i="6"/>
  <c r="W42" i="6"/>
  <c r="Y42" i="6" s="1"/>
  <c r="X42" i="6"/>
  <c r="O43" i="6"/>
  <c r="Q43" i="6" s="1"/>
  <c r="P43" i="6"/>
  <c r="BC42" i="6"/>
  <c r="BE42" i="6" s="1"/>
  <c r="BD42" i="6"/>
  <c r="AM42" i="6"/>
  <c r="AO42" i="6" s="1"/>
  <c r="AN42" i="6"/>
  <c r="AP43" i="6"/>
  <c r="AQ42" i="6"/>
  <c r="AR42" i="6"/>
  <c r="AY43" i="6"/>
  <c r="AY44" i="6" s="1"/>
  <c r="AZ43" i="6"/>
  <c r="AZ44" i="6" s="1"/>
  <c r="AE42" i="6"/>
  <c r="AG42" i="6" s="1"/>
  <c r="AF42" i="6"/>
  <c r="AI42" i="6"/>
  <c r="AH43" i="6"/>
  <c r="AJ42" i="6"/>
  <c r="BH41" i="6"/>
  <c r="BF42" i="6"/>
  <c r="BG41" i="6"/>
  <c r="BC43" i="6" l="1"/>
  <c r="BE43" i="6" s="1"/>
  <c r="BD43" i="6"/>
  <c r="AU43" i="6"/>
  <c r="AW43" i="6" s="1"/>
  <c r="AV43" i="6"/>
  <c r="W43" i="6"/>
  <c r="Y43" i="6" s="1"/>
  <c r="X43" i="6"/>
  <c r="AE43" i="6"/>
  <c r="AG43" i="6" s="1"/>
  <c r="AF43" i="6"/>
  <c r="AM43" i="6"/>
  <c r="AO43" i="6" s="1"/>
  <c r="AN43" i="6"/>
  <c r="AJ43" i="6"/>
  <c r="AJ44" i="6" s="1"/>
  <c r="AI43" i="6"/>
  <c r="AI44" i="6" s="1"/>
  <c r="BG42" i="6"/>
  <c r="BF43" i="6"/>
  <c r="BH42" i="6"/>
  <c r="AQ43" i="6"/>
  <c r="AQ44" i="6" s="1"/>
  <c r="AR43" i="6"/>
  <c r="AR44" i="6" s="1"/>
  <c r="BG43" i="6" l="1"/>
  <c r="BG44" i="6" s="1"/>
  <c r="D51" i="5" s="1"/>
  <c r="F51" i="5" s="1"/>
  <c r="G51" i="5" s="1"/>
  <c r="BH43" i="6"/>
  <c r="BH44" i="6" s="1"/>
  <c r="D49" i="5" s="1"/>
  <c r="D44" i="5" l="1"/>
  <c r="F44" i="5" s="1"/>
  <c r="G44" i="5" s="1"/>
  <c r="F49" i="5"/>
  <c r="D41" i="5"/>
  <c r="F41" i="5" l="1"/>
  <c r="G41" i="5" s="1"/>
  <c r="D55" i="5"/>
  <c r="G49" i="5"/>
  <c r="B29" i="8"/>
  <c r="F55" i="5"/>
  <c r="G55" i="5" l="1"/>
  <c r="P24" i="5" s="1"/>
  <c r="Q24" i="5" s="1"/>
  <c r="B32" i="9"/>
  <c r="B27" i="8"/>
  <c r="B28" i="8"/>
  <c r="B28" i="9" l="1"/>
  <c r="B27" i="9"/>
  <c r="B31" i="8"/>
  <c r="B6" i="8" s="1"/>
  <c r="B8" i="8" s="1"/>
  <c r="B9" i="8" s="1"/>
  <c r="B11" i="8" s="1"/>
  <c r="G5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thokra-admin</author>
    <author>Lene I. T. Thomsen</author>
  </authors>
  <commentList>
    <comment ref="A22" authorId="0" shapeId="0" xr:uid="{00000000-0006-0000-0100-000001000000}">
      <text>
        <r>
          <rPr>
            <sz val="10"/>
            <color indexed="81"/>
            <rFont val="Tahoma"/>
            <family val="2"/>
          </rPr>
          <t>Dette skema anvendes som fordelingsnøgle til fællesudgifter - Nøglen fordeler efter økonomisk tyngde på den enkelte afdeling.</t>
        </r>
      </text>
    </comment>
    <comment ref="B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</commentList>
</comments>
</file>

<file path=xl/sharedStrings.xml><?xml version="1.0" encoding="utf-8"?>
<sst xmlns="http://schemas.openxmlformats.org/spreadsheetml/2006/main" count="304" uniqueCount="200">
  <si>
    <t xml:space="preserve"> </t>
  </si>
  <si>
    <t>Skema til beregning af takster på det sociale område</t>
  </si>
  <si>
    <t>I alt</t>
  </si>
  <si>
    <t>Fordeling af fællesudgifter</t>
  </si>
  <si>
    <t>Område</t>
  </si>
  <si>
    <t>Kto. tekst</t>
  </si>
  <si>
    <t>Reguleringer i forhold til tidligere år</t>
  </si>
  <si>
    <t>Standard dagstakst per plads pr. dag</t>
  </si>
  <si>
    <t>Forudsætninger</t>
  </si>
  <si>
    <t>Tillæg til tjenestemænd</t>
  </si>
  <si>
    <t>Tillæg til videreudvikling</t>
  </si>
  <si>
    <t>Tillæg til central ledelse og administration</t>
  </si>
  <si>
    <t>Afskrivning, bygninger, år</t>
  </si>
  <si>
    <t>Antal dage i året</t>
  </si>
  <si>
    <t>F</t>
  </si>
  <si>
    <t>V</t>
  </si>
  <si>
    <t>Beregningsforudsætninger på afdelingsniveau</t>
  </si>
  <si>
    <t>År</t>
  </si>
  <si>
    <t>Afdrag</t>
  </si>
  <si>
    <t>Restgæld</t>
  </si>
  <si>
    <t>Forrentning af grundværdien</t>
  </si>
  <si>
    <t>Forrentning</t>
  </si>
  <si>
    <t>årstal</t>
  </si>
  <si>
    <t>Årstal</t>
  </si>
  <si>
    <t>Andre afskrivninger</t>
  </si>
  <si>
    <t>beløb</t>
  </si>
  <si>
    <t>forudsætninger</t>
  </si>
  <si>
    <t>afskrivningsperiode</t>
  </si>
  <si>
    <t>start år</t>
  </si>
  <si>
    <t>år</t>
  </si>
  <si>
    <t>afdrag</t>
  </si>
  <si>
    <r>
      <t xml:space="preserve">Forudsætninger - </t>
    </r>
    <r>
      <rPr>
        <b/>
        <sz val="8"/>
        <rFont val="Arial"/>
        <family val="2"/>
      </rPr>
      <t>skal indtastet til det videre beregningsgrundlag</t>
    </r>
  </si>
  <si>
    <t>Belægnings- forudsætning (%)</t>
  </si>
  <si>
    <t>Afskrivning og forrentning af kapitalapparat</t>
  </si>
  <si>
    <t>Overført til beregningsgrundlag</t>
  </si>
  <si>
    <t>Beløb</t>
  </si>
  <si>
    <t>Start år</t>
  </si>
  <si>
    <t>Afskrivningsperiode</t>
  </si>
  <si>
    <t xml:space="preserve">Tast kun i de grå felter </t>
  </si>
  <si>
    <t>Overføres automatisk til beregningsgrundlag</t>
  </si>
  <si>
    <t>Overføres automatisk til beregningsgrundlag……………………………………….</t>
  </si>
  <si>
    <t>Det anbefales at læse vejledningen inden skabelonen udfyldes - tast kun i de grå felter !!</t>
  </si>
  <si>
    <t>Forrentning og afskrivning af ejendomme opført før 1.1.1999</t>
  </si>
  <si>
    <t>Grundværdi  pr. 1.1.2004</t>
  </si>
  <si>
    <t>Takst</t>
  </si>
  <si>
    <t>Takstindtægt</t>
  </si>
  <si>
    <t>Nr. (tilbudsnummer + selvvalgt løbenummer)</t>
  </si>
  <si>
    <t>Navn på ydelse (afdeling/takst)</t>
  </si>
  <si>
    <t>Tilbudets navn</t>
  </si>
  <si>
    <t>Tillægstakst: ja/nej</t>
  </si>
  <si>
    <t>Øvrigt</t>
  </si>
  <si>
    <t xml:space="preserve">Bygningsværdi pr. 1.1.2004 </t>
  </si>
  <si>
    <t>Tilbudets nr.</t>
  </si>
  <si>
    <r>
      <t xml:space="preserve">Lovgrundlag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</si>
  <si>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 xml:space="preserve">Målgruppe eller område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</si>
  <si>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>Hvis tillægstakst,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hvad er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taksten den skal kombineres med</t>
    </r>
  </si>
  <si>
    <t>Taksten opkræves i 11 eller 12 måneder</t>
  </si>
  <si>
    <t>afskrivningsperiode i år</t>
  </si>
  <si>
    <t>Start måned</t>
  </si>
  <si>
    <t>rente</t>
  </si>
  <si>
    <t>januar = 1, februar = 2 osv</t>
  </si>
  <si>
    <t>Rentesats - 20-årigt fastforrentet inkonvertibelt lån i Kommunekredit'</t>
  </si>
  <si>
    <t>Udvikling (0,5 %)</t>
  </si>
  <si>
    <t xml:space="preserve">Indtastning </t>
  </si>
  <si>
    <t>Forrentning og afskrivning</t>
  </si>
  <si>
    <t>Bemærkninger</t>
  </si>
  <si>
    <t>Tallene hentes fra summeringstabellen</t>
  </si>
  <si>
    <t>Interne bemærkninger</t>
  </si>
  <si>
    <t>Driftsregnskab</t>
  </si>
  <si>
    <t>kr.</t>
  </si>
  <si>
    <t>Driftsregnskab på tilbud</t>
  </si>
  <si>
    <t>A2:Faktisk afregningsgrundlag</t>
  </si>
  <si>
    <t xml:space="preserve">Anskaffelser der aktiveres </t>
  </si>
  <si>
    <t>Andet</t>
  </si>
  <si>
    <t>Indhold</t>
  </si>
  <si>
    <t>kroner</t>
  </si>
  <si>
    <t>A4=A2+A3: Det faktiske korrigerede regnskab</t>
  </si>
  <si>
    <t>Mindreforbrug = minus merforbrug = plus</t>
  </si>
  <si>
    <t>A5: Samlet regulering</t>
  </si>
  <si>
    <t>A6:Mellemregning - beregning af tilbudets overførsel</t>
  </si>
  <si>
    <t>A2: Faktisk afregningsgrundlag</t>
  </si>
  <si>
    <t>M : Tilbudet budget</t>
  </si>
  <si>
    <t>M : Tilbudet regnskab</t>
  </si>
  <si>
    <t>M: Mer-/mindreforbrug</t>
  </si>
  <si>
    <t>A6: Faktisk overførsel</t>
  </si>
  <si>
    <t>Tallet hentes fra tabellen under</t>
  </si>
  <si>
    <t>Mindreforbrug = plus merforbrug = minus</t>
  </si>
  <si>
    <t>Minus = taksten opskrives plus = taksten nedskrives</t>
  </si>
  <si>
    <t>Tilbudet navn</t>
  </si>
  <si>
    <t xml:space="preserve">Afregningsdage </t>
  </si>
  <si>
    <t>Andel af ikke direkte henførbare udgifter i %</t>
  </si>
  <si>
    <t>A1: Samlet faktisk provenue/takstregulering</t>
  </si>
  <si>
    <t>Efterregulerings regnskab</t>
  </si>
  <si>
    <r>
      <t xml:space="preserve">Ydelsestypen:
</t>
    </r>
    <r>
      <rPr>
        <b/>
        <sz val="9"/>
        <color indexed="8"/>
        <rFont val="Arial"/>
        <family val="2"/>
      </rPr>
      <t xml:space="preserve">* </t>
    </r>
    <r>
      <rPr>
        <sz val="8"/>
        <color indexed="8"/>
        <rFont val="Arial"/>
        <family val="2"/>
      </rPr>
      <t>Alm. rammeaftale-ydelse
* Særforanstaltning
*Andet</t>
    </r>
  </si>
  <si>
    <t>Overhead (max 5%)</t>
  </si>
  <si>
    <t>Ny takst</t>
  </si>
  <si>
    <t>Ændring i takst</t>
  </si>
  <si>
    <t>Regulering</t>
  </si>
  <si>
    <t>Kompetence-
udvikling</t>
  </si>
  <si>
    <t>Kompetenceudvikling</t>
  </si>
  <si>
    <t>Husleje</t>
  </si>
  <si>
    <t>Ydelse 1</t>
  </si>
  <si>
    <t>Indregnes i takst, fra andre lister</t>
  </si>
  <si>
    <t>Beskræftigelse og værkstedsudgifter</t>
  </si>
  <si>
    <t>Administrationsomkostninger</t>
  </si>
  <si>
    <t>Tilsynstakst</t>
  </si>
  <si>
    <t>Andel af centrale administration, overhead, beregnet</t>
  </si>
  <si>
    <t>Intern udvikling 0,5%, beregnet</t>
  </si>
  <si>
    <t>Afskrivninger/ Øvrige 
kapitalapparat-
omkostninger</t>
  </si>
  <si>
    <t>Finansieringsudgifter</t>
  </si>
  <si>
    <t>Beregnet forrentning af kapitaludlæg - ejendom</t>
  </si>
  <si>
    <t>Beregnet forrentning af kapitaludlæg - øvrige kapitalapperat</t>
  </si>
  <si>
    <t>Beregnet forrentning af kapitaludlæg - driftskapital</t>
  </si>
  <si>
    <t>Budget i alt
tilsynsskema</t>
  </si>
  <si>
    <t>Borgerrelateret personale</t>
  </si>
  <si>
    <t>Vikarer / vikarbureau</t>
  </si>
  <si>
    <t>Tøj og lommepenge</t>
  </si>
  <si>
    <t>Aktivitet, husholdning og transport</t>
  </si>
  <si>
    <t>Ekstern behandling / rådgivning borgere</t>
  </si>
  <si>
    <t>Vedligehold, lejede bygning</t>
  </si>
  <si>
    <t>Forsikringer, ejendomsskatter , 
Forbrugsafgifter (el, varme, vand, renovation mv)</t>
  </si>
  <si>
    <t>Vedligehold, ejede bygninger</t>
  </si>
  <si>
    <t>BYGNINGER</t>
  </si>
  <si>
    <t>Type</t>
  </si>
  <si>
    <t>Øvrig  kapital apparat</t>
  </si>
  <si>
    <t>Bygninger</t>
  </si>
  <si>
    <t>inventar og 
driftsmateriel</t>
  </si>
  <si>
    <t>Regulering tidligere år</t>
  </si>
  <si>
    <t>Administrativt og teknisk personale</t>
  </si>
  <si>
    <t>Fri felt</t>
  </si>
  <si>
    <t xml:space="preserve">Ejendoms-
omkostninger
</t>
  </si>
  <si>
    <t>Tjenemandspensioner</t>
  </si>
  <si>
    <t>Øvrige driftsomkostninger, der skal medregnes</t>
  </si>
  <si>
    <t>Adm.bidrag / andel af central adm. &amp; ledelse</t>
  </si>
  <si>
    <t xml:space="preserve">Afskrivning - bygninger  </t>
  </si>
  <si>
    <t>Afskrivning - Andre anlæg, driftsmateriel og inventar</t>
  </si>
  <si>
    <t>Øverste ledelse/mellem ledelse</t>
  </si>
  <si>
    <t>Personale omkostninger/Lønomkostninger (inkl. tjenestemandspension)</t>
  </si>
  <si>
    <t>Borgerrelaterede omkostninger/ Øvrige aktivitetsomkostninger</t>
  </si>
  <si>
    <t>Administrations-omkostninger</t>
  </si>
  <si>
    <t>Skema til indberetning af takster</t>
  </si>
  <si>
    <t>Rammeaftale på det sociale område og det almene ældreboligområde</t>
  </si>
  <si>
    <t>Tilbuddets nr.</t>
  </si>
  <si>
    <t>Tilbuddets navn</t>
  </si>
  <si>
    <t>Kontaktperson vedr. budget, takster og takstsammenligning</t>
  </si>
  <si>
    <t>Navn</t>
  </si>
  <si>
    <t>E-mail</t>
  </si>
  <si>
    <t>Telefon</t>
  </si>
  <si>
    <t>Ydelse/takstnr.</t>
  </si>
  <si>
    <t>Y1</t>
  </si>
  <si>
    <t>Ydelsesnavn/takstnavn</t>
  </si>
  <si>
    <t>Y2a</t>
  </si>
  <si>
    <t>Y2b</t>
  </si>
  <si>
    <t>Y2c</t>
  </si>
  <si>
    <t>Y2d</t>
  </si>
  <si>
    <t>Målgruppe eller område</t>
  </si>
  <si>
    <t>Y3</t>
  </si>
  <si>
    <t>Klynge eller højt specialiseret</t>
  </si>
  <si>
    <t>Y3b</t>
  </si>
  <si>
    <t>Lovgrundlag</t>
  </si>
  <si>
    <t>Y4</t>
  </si>
  <si>
    <t>Ydelsestype</t>
  </si>
  <si>
    <t>Y5</t>
  </si>
  <si>
    <t>Pladsnormering/antal ydelser</t>
  </si>
  <si>
    <t>Y6b</t>
  </si>
  <si>
    <t>Tillægstakst=ja / selvstændig plads=nej</t>
  </si>
  <si>
    <t>Y6c</t>
  </si>
  <si>
    <t>Belægningsprocent</t>
  </si>
  <si>
    <t>Y7b</t>
  </si>
  <si>
    <t>Bemærkninger til belægningsprocenten, hvis den afviger fra gennemsnittet de sidste to år</t>
  </si>
  <si>
    <t>Y7c</t>
  </si>
  <si>
    <t>Antal måneder, taksten er beregnet udfra (11 eller 12)</t>
  </si>
  <si>
    <t>Y7d</t>
  </si>
  <si>
    <t>Takst pr. dag</t>
  </si>
  <si>
    <t>Y8b</t>
  </si>
  <si>
    <t>Y8c</t>
  </si>
  <si>
    <t>Hvis tillægstakst, hvilken takst skal den kombineres med</t>
  </si>
  <si>
    <t>Y8e</t>
  </si>
  <si>
    <t>Omkostningsgrundlaget for taksten</t>
  </si>
  <si>
    <t xml:space="preserve">H) reguleringer </t>
  </si>
  <si>
    <t>Y9.8</t>
  </si>
  <si>
    <t>Kontrol</t>
  </si>
  <si>
    <t>Generelle bemærkninger til ydelsen / takstområdet</t>
  </si>
  <si>
    <t>Y10</t>
  </si>
  <si>
    <t>Bemærkninger til takstudviklingen</t>
  </si>
  <si>
    <t>Y10b</t>
  </si>
  <si>
    <t>Klynge versus høj specialiseret tilbud</t>
  </si>
  <si>
    <t>KL´s fremskrivningsprocent</t>
  </si>
  <si>
    <t>A3: Mindreforbrug/merforbrug, som er overført til driftsbudgettet fra 2021</t>
  </si>
  <si>
    <t>A6: Overførsel til næste budgetår. 2023</t>
  </si>
  <si>
    <t>A7: Indregnes i taksterne i 2024</t>
  </si>
  <si>
    <t>Antal normerede pladser/ ydelser pr. 1/1 2022
Se vejledning</t>
  </si>
  <si>
    <t>Findes ydelsen i 2021 ja/nej</t>
  </si>
  <si>
    <t>Hvis ydelsen findes i 2021:
Tilbudsnavn 2021+ Ydelsesnavn 2021
Vælges fra liste i indberetnings-systemet</t>
  </si>
  <si>
    <t>Hvis ydelsen findes i 2021:
Takst i 2021</t>
  </si>
  <si>
    <t>Budget 2022</t>
  </si>
  <si>
    <t>Svarer ydelsen til en aktuel ydelse i 2021</t>
  </si>
  <si>
    <t>Tilbud 2021 + ydelse 2021</t>
  </si>
  <si>
    <t>Taksten i 2021</t>
  </si>
  <si>
    <t>Afvigelse i procent fra taksten i 2021 med tillæg af KL's fremskrivningsprocent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</si>
</sst>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Trebuchet MS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name val="Trebuchet MS"/>
      <family val="2"/>
    </font>
    <font>
      <sz val="10"/>
      <color theme="0" tint="-4.9989318521683403E-2"/>
      <name val="Arial Narrow"/>
      <family val="2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i/>
      <sz val="10"/>
      <name val="Trebuchet MS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7" fontId="3" fillId="0" borderId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0" fillId="0" borderId="0" xfId="0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0" fillId="0" borderId="0" xfId="0" applyBorder="1" applyAlignment="1"/>
    <xf numFmtId="0" fontId="0" fillId="0" borderId="0" xfId="0" applyFill="1" applyBorder="1"/>
    <xf numFmtId="165" fontId="0" fillId="0" borderId="4" xfId="0" applyNumberFormat="1" applyBorder="1"/>
    <xf numFmtId="0" fontId="0" fillId="0" borderId="5" xfId="0" applyFill="1" applyBorder="1"/>
    <xf numFmtId="1" fontId="0" fillId="0" borderId="4" xfId="0" applyNumberFormat="1" applyBorder="1"/>
    <xf numFmtId="3" fontId="0" fillId="0" borderId="6" xfId="0" applyNumberFormat="1" applyBorder="1"/>
    <xf numFmtId="3" fontId="5" fillId="0" borderId="0" xfId="0" applyNumberFormat="1" applyFont="1" applyBorder="1"/>
    <xf numFmtId="0" fontId="0" fillId="0" borderId="0" xfId="0" applyAlignment="1">
      <alignment wrapText="1"/>
    </xf>
    <xf numFmtId="0" fontId="0" fillId="2" borderId="14" xfId="0" applyFill="1" applyBorder="1"/>
    <xf numFmtId="0" fontId="0" fillId="0" borderId="15" xfId="0" quotePrefix="1" applyBorder="1" applyAlignment="1">
      <alignment horizontal="left"/>
    </xf>
    <xf numFmtId="0" fontId="0" fillId="0" borderId="15" xfId="0" applyFill="1" applyBorder="1" applyAlignment="1">
      <alignment wrapText="1"/>
    </xf>
    <xf numFmtId="0" fontId="0" fillId="0" borderId="15" xfId="0" applyFill="1" applyBorder="1"/>
    <xf numFmtId="0" fontId="0" fillId="0" borderId="15" xfId="0" quotePrefix="1" applyFill="1" applyBorder="1" applyAlignment="1">
      <alignment horizontal="left"/>
    </xf>
    <xf numFmtId="0" fontId="0" fillId="0" borderId="18" xfId="0" applyBorder="1"/>
    <xf numFmtId="0" fontId="0" fillId="4" borderId="19" xfId="0" applyFill="1" applyBorder="1"/>
    <xf numFmtId="0" fontId="0" fillId="4" borderId="5" xfId="0" applyFill="1" applyBorder="1"/>
    <xf numFmtId="0" fontId="12" fillId="0" borderId="0" xfId="0" applyFont="1"/>
    <xf numFmtId="0" fontId="0" fillId="4" borderId="20" xfId="0" applyFill="1" applyBorder="1"/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2" fillId="4" borderId="20" xfId="0" applyFont="1" applyFill="1" applyBorder="1"/>
    <xf numFmtId="0" fontId="0" fillId="4" borderId="23" xfId="0" applyFill="1" applyBorder="1"/>
    <xf numFmtId="165" fontId="0" fillId="2" borderId="4" xfId="0" applyNumberFormat="1" applyFill="1" applyBorder="1"/>
    <xf numFmtId="0" fontId="0" fillId="0" borderId="0" xfId="0" applyFill="1"/>
    <xf numFmtId="0" fontId="0" fillId="0" borderId="0" xfId="0" applyFill="1" applyBorder="1" applyAlignment="1"/>
    <xf numFmtId="0" fontId="6" fillId="4" borderId="24" xfId="0" applyFont="1" applyFill="1" applyBorder="1" applyAlignment="1">
      <alignment horizontal="center" vertical="center" wrapText="1"/>
    </xf>
    <xf numFmtId="0" fontId="0" fillId="4" borderId="25" xfId="0" applyFill="1" applyBorder="1"/>
    <xf numFmtId="0" fontId="5" fillId="4" borderId="20" xfId="0" applyFont="1" applyFill="1" applyBorder="1"/>
    <xf numFmtId="0" fontId="0" fillId="4" borderId="21" xfId="0" applyFill="1" applyBorder="1"/>
    <xf numFmtId="0" fontId="6" fillId="0" borderId="21" xfId="0" applyFont="1" applyBorder="1" applyAlignment="1">
      <alignment horizontal="center" vertical="center" wrapText="1"/>
    </xf>
    <xf numFmtId="0" fontId="0" fillId="4" borderId="22" xfId="0" applyFill="1" applyBorder="1"/>
    <xf numFmtId="0" fontId="0" fillId="0" borderId="5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26" xfId="0" applyBorder="1"/>
    <xf numFmtId="0" fontId="0" fillId="0" borderId="27" xfId="0" applyBorder="1"/>
    <xf numFmtId="0" fontId="0" fillId="0" borderId="12" xfId="0" applyBorder="1"/>
    <xf numFmtId="0" fontId="0" fillId="0" borderId="22" xfId="0" applyBorder="1"/>
    <xf numFmtId="0" fontId="0" fillId="0" borderId="28" xfId="0" applyBorder="1"/>
    <xf numFmtId="3" fontId="0" fillId="0" borderId="28" xfId="0" applyNumberFormat="1" applyBorder="1"/>
    <xf numFmtId="0" fontId="0" fillId="0" borderId="29" xfId="0" applyBorder="1"/>
    <xf numFmtId="0" fontId="0" fillId="0" borderId="4" xfId="0" applyBorder="1"/>
    <xf numFmtId="0" fontId="0" fillId="4" borderId="30" xfId="0" applyFill="1" applyBorder="1"/>
    <xf numFmtId="0" fontId="0" fillId="4" borderId="0" xfId="0" applyFill="1" applyBorder="1"/>
    <xf numFmtId="3" fontId="0" fillId="2" borderId="26" xfId="0" applyNumberFormat="1" applyFill="1" applyBorder="1"/>
    <xf numFmtId="0" fontId="0" fillId="4" borderId="14" xfId="0" applyFill="1" applyBorder="1"/>
    <xf numFmtId="0" fontId="0" fillId="0" borderId="31" xfId="0" applyBorder="1"/>
    <xf numFmtId="0" fontId="0" fillId="0" borderId="6" xfId="0" applyBorder="1"/>
    <xf numFmtId="0" fontId="0" fillId="0" borderId="32" xfId="0" applyBorder="1"/>
    <xf numFmtId="0" fontId="0" fillId="4" borderId="33" xfId="0" applyFill="1" applyBorder="1"/>
    <xf numFmtId="0" fontId="0" fillId="4" borderId="34" xfId="0" applyFill="1" applyBorder="1"/>
    <xf numFmtId="3" fontId="0" fillId="0" borderId="25" xfId="0" applyNumberFormat="1" applyBorder="1"/>
    <xf numFmtId="0" fontId="5" fillId="4" borderId="33" xfId="0" applyFont="1" applyFill="1" applyBorder="1"/>
    <xf numFmtId="0" fontId="0" fillId="0" borderId="35" xfId="0" applyBorder="1"/>
    <xf numFmtId="0" fontId="0" fillId="0" borderId="2" xfId="0" applyBorder="1"/>
    <xf numFmtId="0" fontId="0" fillId="0" borderId="9" xfId="0" applyBorder="1"/>
    <xf numFmtId="0" fontId="0" fillId="0" borderId="34" xfId="0" applyBorder="1"/>
    <xf numFmtId="0" fontId="0" fillId="0" borderId="13" xfId="0" applyBorder="1"/>
    <xf numFmtId="0" fontId="5" fillId="4" borderId="20" xfId="0" applyFont="1" applyFill="1" applyBorder="1" applyAlignment="1">
      <alignment wrapText="1"/>
    </xf>
    <xf numFmtId="0" fontId="0" fillId="4" borderId="26" xfId="0" applyFill="1" applyBorder="1"/>
    <xf numFmtId="0" fontId="0" fillId="4" borderId="27" xfId="0" applyFill="1" applyBorder="1"/>
    <xf numFmtId="0" fontId="0" fillId="4" borderId="24" xfId="0" applyFill="1" applyBorder="1"/>
    <xf numFmtId="0" fontId="0" fillId="2" borderId="36" xfId="0" applyFill="1" applyBorder="1"/>
    <xf numFmtId="0" fontId="0" fillId="2" borderId="12" xfId="0" applyFill="1" applyBorder="1"/>
    <xf numFmtId="165" fontId="0" fillId="0" borderId="32" xfId="0" applyNumberFormat="1" applyBorder="1" applyProtection="1"/>
    <xf numFmtId="3" fontId="0" fillId="2" borderId="21" xfId="0" applyNumberFormat="1" applyFill="1" applyBorder="1"/>
    <xf numFmtId="0" fontId="14" fillId="0" borderId="0" xfId="0" applyFont="1"/>
    <xf numFmtId="0" fontId="0" fillId="2" borderId="24" xfId="0" applyFill="1" applyBorder="1" applyAlignment="1"/>
    <xf numFmtId="0" fontId="0" fillId="2" borderId="38" xfId="0" applyFill="1" applyBorder="1" applyAlignment="1">
      <alignment horizontal="left"/>
    </xf>
    <xf numFmtId="0" fontId="5" fillId="4" borderId="21" xfId="0" applyFont="1" applyFill="1" applyBorder="1"/>
    <xf numFmtId="10" fontId="0" fillId="4" borderId="21" xfId="0" applyNumberFormat="1" applyFill="1" applyBorder="1"/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2" borderId="42" xfId="0" applyNumberFormat="1" applyFill="1" applyBorder="1"/>
    <xf numFmtId="0" fontId="0" fillId="0" borderId="20" xfId="0" applyBorder="1"/>
    <xf numFmtId="3" fontId="0" fillId="0" borderId="8" xfId="0" applyNumberFormat="1" applyBorder="1"/>
    <xf numFmtId="3" fontId="0" fillId="2" borderId="47" xfId="0" applyNumberFormat="1" applyFill="1" applyBorder="1"/>
    <xf numFmtId="3" fontId="0" fillId="2" borderId="29" xfId="0" applyNumberFormat="1" applyFill="1" applyBorder="1"/>
    <xf numFmtId="3" fontId="0" fillId="0" borderId="36" xfId="0" applyNumberFormat="1" applyBorder="1"/>
    <xf numFmtId="0" fontId="0" fillId="4" borderId="51" xfId="0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vertical="center" wrapText="1"/>
    </xf>
    <xf numFmtId="3" fontId="0" fillId="0" borderId="13" xfId="0" applyNumberFormat="1" applyBorder="1"/>
    <xf numFmtId="3" fontId="0" fillId="2" borderId="38" xfId="0" applyNumberFormat="1" applyFill="1" applyBorder="1" applyAlignment="1">
      <alignment horizontal="center"/>
    </xf>
    <xf numFmtId="0" fontId="6" fillId="4" borderId="19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wrapText="1"/>
    </xf>
    <xf numFmtId="49" fontId="0" fillId="4" borderId="21" xfId="0" applyNumberFormat="1" applyFill="1" applyBorder="1" applyAlignment="1">
      <alignment wrapText="1"/>
    </xf>
    <xf numFmtId="0" fontId="0" fillId="2" borderId="38" xfId="0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165" fontId="0" fillId="4" borderId="21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4" borderId="21" xfId="0" applyNumberForma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3" fontId="0" fillId="4" borderId="20" xfId="0" applyNumberFormat="1" applyFill="1" applyBorder="1" applyAlignment="1">
      <alignment wrapText="1"/>
    </xf>
    <xf numFmtId="3" fontId="0" fillId="4" borderId="23" xfId="0" applyNumberFormat="1" applyFill="1" applyBorder="1" applyAlignment="1">
      <alignment wrapText="1"/>
    </xf>
    <xf numFmtId="3" fontId="0" fillId="0" borderId="20" xfId="0" applyNumberFormat="1" applyBorder="1"/>
    <xf numFmtId="3" fontId="0" fillId="0" borderId="23" xfId="0" applyNumberFormat="1" applyBorder="1"/>
    <xf numFmtId="1" fontId="0" fillId="2" borderId="4" xfId="0" applyNumberFormat="1" applyFill="1" applyBorder="1"/>
    <xf numFmtId="3" fontId="0" fillId="0" borderId="45" xfId="0" applyNumberFormat="1" applyBorder="1"/>
    <xf numFmtId="3" fontId="0" fillId="0" borderId="47" xfId="0" applyNumberFormat="1" applyBorder="1"/>
    <xf numFmtId="0" fontId="0" fillId="0" borderId="39" xfId="0" applyBorder="1"/>
    <xf numFmtId="3" fontId="0" fillId="0" borderId="43" xfId="0" applyNumberFormat="1" applyBorder="1"/>
    <xf numFmtId="0" fontId="0" fillId="0" borderId="33" xfId="0" applyFill="1" applyBorder="1"/>
    <xf numFmtId="0" fontId="20" fillId="0" borderId="5" xfId="0" applyFont="1" applyFill="1" applyBorder="1"/>
    <xf numFmtId="0" fontId="20" fillId="0" borderId="26" xfId="0" applyFont="1" applyFill="1" applyBorder="1"/>
    <xf numFmtId="0" fontId="20" fillId="0" borderId="20" xfId="0" applyFont="1" applyFill="1" applyBorder="1"/>
    <xf numFmtId="37" fontId="20" fillId="0" borderId="5" xfId="0" applyNumberFormat="1" applyFont="1" applyFill="1" applyBorder="1"/>
    <xf numFmtId="0" fontId="5" fillId="0" borderId="20" xfId="0" applyFont="1" applyFill="1" applyBorder="1"/>
    <xf numFmtId="0" fontId="2" fillId="4" borderId="23" xfId="0" applyFont="1" applyFill="1" applyBorder="1" applyAlignment="1">
      <alignment horizontal="center"/>
    </xf>
    <xf numFmtId="0" fontId="0" fillId="0" borderId="33" xfId="0" applyBorder="1"/>
    <xf numFmtId="0" fontId="0" fillId="0" borderId="14" xfId="0" applyBorder="1"/>
    <xf numFmtId="0" fontId="0" fillId="0" borderId="36" xfId="0" applyBorder="1"/>
    <xf numFmtId="0" fontId="0" fillId="0" borderId="5" xfId="0" applyBorder="1" applyAlignment="1">
      <alignment wrapText="1"/>
    </xf>
    <xf numFmtId="0" fontId="2" fillId="4" borderId="20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3" fontId="0" fillId="2" borderId="53" xfId="0" applyNumberFormat="1" applyFill="1" applyBorder="1"/>
    <xf numFmtId="3" fontId="0" fillId="2" borderId="43" xfId="0" applyNumberFormat="1" applyFill="1" applyBorder="1"/>
    <xf numFmtId="3" fontId="0" fillId="2" borderId="32" xfId="0" applyNumberFormat="1" applyFill="1" applyBorder="1"/>
    <xf numFmtId="0" fontId="0" fillId="0" borderId="13" xfId="0" applyFill="1" applyBorder="1"/>
    <xf numFmtId="3" fontId="0" fillId="0" borderId="56" xfId="0" applyNumberFormat="1" applyFill="1" applyBorder="1"/>
    <xf numFmtId="3" fontId="0" fillId="0" borderId="43" xfId="0" applyNumberFormat="1" applyFill="1" applyBorder="1"/>
    <xf numFmtId="3" fontId="0" fillId="0" borderId="53" xfId="0" applyNumberFormat="1" applyBorder="1"/>
    <xf numFmtId="3" fontId="0" fillId="0" borderId="56" xfId="0" applyNumberFormat="1" applyBorder="1"/>
    <xf numFmtId="0" fontId="5" fillId="4" borderId="2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165" fontId="0" fillId="0" borderId="0" xfId="0" applyNumberFormat="1"/>
    <xf numFmtId="0" fontId="0" fillId="0" borderId="43" xfId="0" applyBorder="1"/>
    <xf numFmtId="0" fontId="0" fillId="0" borderId="45" xfId="0" applyBorder="1"/>
    <xf numFmtId="0" fontId="5" fillId="0" borderId="27" xfId="0" applyFont="1" applyBorder="1"/>
    <xf numFmtId="0" fontId="2" fillId="4" borderId="22" xfId="0" applyFont="1" applyFill="1" applyBorder="1" applyAlignment="1">
      <alignment horizontal="left"/>
    </xf>
    <xf numFmtId="10" fontId="0" fillId="2" borderId="4" xfId="0" applyNumberFormat="1" applyFill="1" applyBorder="1"/>
    <xf numFmtId="0" fontId="1" fillId="0" borderId="18" xfId="0" applyFont="1" applyBorder="1" applyAlignment="1">
      <alignment wrapText="1"/>
    </xf>
    <xf numFmtId="1" fontId="0" fillId="0" borderId="4" xfId="2" applyNumberFormat="1" applyFont="1" applyFill="1" applyBorder="1"/>
    <xf numFmtId="0" fontId="1" fillId="0" borderId="0" xfId="0" applyFont="1"/>
    <xf numFmtId="0" fontId="6" fillId="4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7" fontId="7" fillId="0" borderId="0" xfId="1" applyFont="1" applyFill="1" applyBorder="1"/>
    <xf numFmtId="37" fontId="8" fillId="0" borderId="0" xfId="1" applyFont="1" applyFill="1" applyBorder="1"/>
    <xf numFmtId="0" fontId="22" fillId="0" borderId="48" xfId="0" applyFont="1" applyBorder="1"/>
    <xf numFmtId="0" fontId="22" fillId="0" borderId="49" xfId="0" applyFont="1" applyBorder="1"/>
    <xf numFmtId="0" fontId="23" fillId="0" borderId="49" xfId="0" applyFont="1" applyBorder="1"/>
    <xf numFmtId="0" fontId="1" fillId="2" borderId="38" xfId="0" applyFont="1" applyFill="1" applyBorder="1" applyAlignment="1">
      <alignment horizontal="left"/>
    </xf>
    <xf numFmtId="3" fontId="0" fillId="0" borderId="0" xfId="0" applyNumberFormat="1" applyFill="1" applyBorder="1"/>
    <xf numFmtId="0" fontId="22" fillId="0" borderId="37" xfId="0" applyFont="1" applyBorder="1" applyAlignment="1">
      <alignment wrapText="1"/>
    </xf>
    <xf numFmtId="0" fontId="22" fillId="0" borderId="38" xfId="0" applyFont="1" applyBorder="1"/>
    <xf numFmtId="0" fontId="23" fillId="0" borderId="38" xfId="0" applyFont="1" applyBorder="1"/>
    <xf numFmtId="0" fontId="22" fillId="0" borderId="44" xfId="0" applyFont="1" applyBorder="1"/>
    <xf numFmtId="0" fontId="22" fillId="0" borderId="37" xfId="0" applyFont="1" applyBorder="1"/>
    <xf numFmtId="9" fontId="0" fillId="2" borderId="38" xfId="2" applyFont="1" applyFill="1" applyBorder="1" applyAlignment="1">
      <alignment horizontal="right"/>
    </xf>
    <xf numFmtId="166" fontId="22" fillId="0" borderId="37" xfId="3" applyNumberFormat="1" applyFont="1" applyBorder="1" applyAlignment="1">
      <alignment wrapText="1"/>
    </xf>
    <xf numFmtId="166" fontId="22" fillId="0" borderId="38" xfId="3" applyNumberFormat="1" applyFont="1" applyBorder="1"/>
    <xf numFmtId="166" fontId="23" fillId="0" borderId="38" xfId="3" applyNumberFormat="1" applyFont="1" applyBorder="1"/>
    <xf numFmtId="166" fontId="22" fillId="0" borderId="44" xfId="3" applyNumberFormat="1" applyFont="1" applyBorder="1"/>
    <xf numFmtId="166" fontId="22" fillId="0" borderId="37" xfId="3" applyNumberFormat="1" applyFont="1" applyBorder="1"/>
    <xf numFmtId="0" fontId="23" fillId="5" borderId="8" xfId="0" applyFont="1" applyFill="1" applyBorder="1"/>
    <xf numFmtId="0" fontId="23" fillId="5" borderId="4" xfId="0" applyFont="1" applyFill="1" applyBorder="1"/>
    <xf numFmtId="0" fontId="22" fillId="5" borderId="4" xfId="0" applyFont="1" applyFill="1" applyBorder="1"/>
    <xf numFmtId="0" fontId="22" fillId="6" borderId="8" xfId="0" applyFont="1" applyFill="1" applyBorder="1"/>
    <xf numFmtId="0" fontId="22" fillId="6" borderId="4" xfId="0" applyFont="1" applyFill="1" applyBorder="1" applyAlignment="1">
      <alignment wrapText="1"/>
    </xf>
    <xf numFmtId="0" fontId="22" fillId="0" borderId="7" xfId="0" applyFont="1" applyBorder="1"/>
    <xf numFmtId="0" fontId="22" fillId="0" borderId="3" xfId="0" applyFont="1" applyBorder="1" applyAlignment="1">
      <alignment wrapText="1"/>
    </xf>
    <xf numFmtId="0" fontId="22" fillId="0" borderId="3" xfId="0" applyFont="1" applyBorder="1"/>
    <xf numFmtId="37" fontId="23" fillId="0" borderId="10" xfId="1" applyFont="1" applyBorder="1"/>
    <xf numFmtId="0" fontId="23" fillId="0" borderId="7" xfId="0" applyFont="1" applyBorder="1"/>
    <xf numFmtId="0" fontId="23" fillId="0" borderId="3" xfId="0" applyFont="1" applyBorder="1"/>
    <xf numFmtId="0" fontId="22" fillId="0" borderId="10" xfId="0" applyFont="1" applyBorder="1"/>
    <xf numFmtId="0" fontId="22" fillId="0" borderId="7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37" fontId="23" fillId="0" borderId="44" xfId="1" applyFont="1" applyBorder="1"/>
    <xf numFmtId="0" fontId="23" fillId="0" borderId="37" xfId="0" applyFont="1" applyBorder="1"/>
    <xf numFmtId="0" fontId="23" fillId="5" borderId="54" xfId="0" applyFont="1" applyFill="1" applyBorder="1"/>
    <xf numFmtId="0" fontId="23" fillId="5" borderId="50" xfId="0" applyFont="1" applyFill="1" applyBorder="1"/>
    <xf numFmtId="0" fontId="22" fillId="5" borderId="50" xfId="0" applyFont="1" applyFill="1" applyBorder="1"/>
    <xf numFmtId="0" fontId="22" fillId="0" borderId="50" xfId="0" applyFont="1" applyBorder="1" applyAlignment="1">
      <alignment wrapText="1"/>
    </xf>
    <xf numFmtId="0" fontId="22" fillId="0" borderId="57" xfId="0" applyFont="1" applyBorder="1"/>
    <xf numFmtId="166" fontId="22" fillId="0" borderId="38" xfId="3" applyNumberFormat="1" applyFont="1" applyBorder="1" applyAlignment="1">
      <alignment wrapText="1"/>
    </xf>
    <xf numFmtId="166" fontId="23" fillId="0" borderId="44" xfId="3" applyNumberFormat="1" applyFont="1" applyBorder="1"/>
    <xf numFmtId="166" fontId="23" fillId="0" borderId="37" xfId="3" applyNumberFormat="1" applyFont="1" applyBorder="1"/>
    <xf numFmtId="0" fontId="0" fillId="0" borderId="52" xfId="0" applyBorder="1" applyAlignment="1">
      <alignment vertical="center" wrapText="1"/>
    </xf>
    <xf numFmtId="37" fontId="25" fillId="0" borderId="59" xfId="1" applyFont="1" applyBorder="1"/>
    <xf numFmtId="37" fontId="25" fillId="0" borderId="24" xfId="1" applyFont="1" applyBorder="1"/>
    <xf numFmtId="37" fontId="25" fillId="5" borderId="14" xfId="1" applyFont="1" applyFill="1" applyBorder="1"/>
    <xf numFmtId="37" fontId="25" fillId="6" borderId="53" xfId="1" applyFont="1" applyFill="1" applyBorder="1"/>
    <xf numFmtId="166" fontId="22" fillId="0" borderId="24" xfId="3" applyNumberFormat="1" applyFont="1" applyBorder="1" applyAlignment="1">
      <alignment wrapText="1"/>
    </xf>
    <xf numFmtId="0" fontId="5" fillId="0" borderId="40" xfId="0" applyFont="1" applyBorder="1" applyAlignment="1">
      <alignment wrapText="1"/>
    </xf>
    <xf numFmtId="37" fontId="7" fillId="0" borderId="46" xfId="1" applyFont="1" applyFill="1" applyBorder="1"/>
    <xf numFmtId="37" fontId="7" fillId="0" borderId="21" xfId="1" applyFont="1" applyFill="1" applyBorder="1"/>
    <xf numFmtId="166" fontId="7" fillId="0" borderId="23" xfId="3" applyNumberFormat="1" applyFont="1" applyFill="1" applyBorder="1"/>
    <xf numFmtId="166" fontId="7" fillId="0" borderId="13" xfId="3" applyNumberFormat="1" applyFont="1" applyFill="1" applyBorder="1"/>
    <xf numFmtId="166" fontId="28" fillId="0" borderId="21" xfId="3" applyNumberFormat="1" applyFont="1" applyBorder="1"/>
    <xf numFmtId="3" fontId="0" fillId="3" borderId="38" xfId="0" applyNumberFormat="1" applyFill="1" applyBorder="1"/>
    <xf numFmtId="166" fontId="30" fillId="0" borderId="0" xfId="3" applyNumberFormat="1" applyFont="1" applyBorder="1"/>
    <xf numFmtId="10" fontId="1" fillId="2" borderId="38" xfId="0" applyNumberFormat="1" applyFont="1" applyFill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24" fillId="0" borderId="0" xfId="0" applyFont="1"/>
    <xf numFmtId="165" fontId="29" fillId="0" borderId="0" xfId="2" applyNumberFormat="1" applyFont="1"/>
    <xf numFmtId="0" fontId="35" fillId="0" borderId="0" xfId="0" applyFont="1"/>
    <xf numFmtId="165" fontId="36" fillId="0" borderId="0" xfId="2" applyNumberFormat="1" applyFont="1"/>
    <xf numFmtId="0" fontId="37" fillId="0" borderId="0" xfId="0" applyFont="1"/>
    <xf numFmtId="3" fontId="22" fillId="0" borderId="54" xfId="0" applyNumberFormat="1" applyFont="1" applyBorder="1"/>
    <xf numFmtId="3" fontId="22" fillId="0" borderId="5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0" fillId="2" borderId="56" xfId="0" applyNumberFormat="1" applyFill="1" applyBorder="1"/>
    <xf numFmtId="0" fontId="1" fillId="0" borderId="17" xfId="0" applyFont="1" applyFill="1" applyBorder="1" applyAlignment="1">
      <alignment wrapText="1"/>
    </xf>
    <xf numFmtId="10" fontId="0" fillId="0" borderId="11" xfId="0" applyNumberFormat="1" applyBorder="1"/>
    <xf numFmtId="3" fontId="22" fillId="0" borderId="54" xfId="0" applyNumberFormat="1" applyFont="1" applyBorder="1" applyAlignment="1">
      <alignment wrapText="1"/>
    </xf>
    <xf numFmtId="0" fontId="9" fillId="4" borderId="20" xfId="0" applyFont="1" applyFill="1" applyBorder="1"/>
    <xf numFmtId="1" fontId="38" fillId="4" borderId="23" xfId="0" applyNumberFormat="1" applyFont="1" applyFill="1" applyBorder="1"/>
    <xf numFmtId="0" fontId="3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40" xfId="0" applyFont="1" applyBorder="1" applyAlignment="1">
      <alignment horizontal="left"/>
    </xf>
    <xf numFmtId="0" fontId="40" fillId="0" borderId="23" xfId="0" applyFont="1" applyBorder="1"/>
    <xf numFmtId="0" fontId="9" fillId="0" borderId="60" xfId="0" applyFont="1" applyBorder="1" applyAlignment="1">
      <alignment horizontal="left"/>
    </xf>
    <xf numFmtId="0" fontId="40" fillId="0" borderId="12" xfId="0" applyFont="1" applyBorder="1"/>
    <xf numFmtId="0" fontId="1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5" fillId="0" borderId="47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5" fillId="0" borderId="29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60" xfId="0" applyFont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52" xfId="0" applyFont="1" applyBorder="1"/>
    <xf numFmtId="3" fontId="1" fillId="0" borderId="53" xfId="0" applyNumberFormat="1" applyFont="1" applyBorder="1" applyAlignment="1">
      <alignment horizontal="right"/>
    </xf>
    <xf numFmtId="0" fontId="39" fillId="0" borderId="24" xfId="0" applyFont="1" applyBorder="1"/>
    <xf numFmtId="0" fontId="5" fillId="0" borderId="47" xfId="0" applyFont="1" applyBorder="1"/>
    <xf numFmtId="3" fontId="1" fillId="0" borderId="8" xfId="0" applyNumberFormat="1" applyFont="1" applyBorder="1" applyAlignment="1">
      <alignment horizontal="right"/>
    </xf>
    <xf numFmtId="0" fontId="5" fillId="0" borderId="29" xfId="0" applyFont="1" applyBorder="1"/>
    <xf numFmtId="3" fontId="1" fillId="0" borderId="4" xfId="0" applyNumberFormat="1" applyFont="1" applyBorder="1" applyAlignment="1">
      <alignment horizontal="right"/>
    </xf>
    <xf numFmtId="0" fontId="39" fillId="0" borderId="19" xfId="0" applyFont="1" applyBorder="1"/>
    <xf numFmtId="0" fontId="5" fillId="0" borderId="60" xfId="0" applyFont="1" applyBorder="1"/>
    <xf numFmtId="3" fontId="1" fillId="0" borderId="11" xfId="0" applyNumberFormat="1" applyFont="1" applyBorder="1" applyAlignment="1">
      <alignment horizontal="right"/>
    </xf>
    <xf numFmtId="0" fontId="39" fillId="0" borderId="25" xfId="0" applyFont="1" applyBorder="1"/>
    <xf numFmtId="0" fontId="5" fillId="0" borderId="31" xfId="0" applyFont="1" applyBorder="1"/>
    <xf numFmtId="0" fontId="5" fillId="0" borderId="35" xfId="0" applyFont="1" applyBorder="1"/>
    <xf numFmtId="4" fontId="1" fillId="0" borderId="8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5" fillId="0" borderId="35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3" fontId="1" fillId="0" borderId="25" xfId="0" applyNumberFormat="1" applyFont="1" applyBorder="1" applyAlignment="1">
      <alignment horizontal="right"/>
    </xf>
    <xf numFmtId="0" fontId="39" fillId="0" borderId="36" xfId="0" applyFont="1" applyBorder="1"/>
    <xf numFmtId="0" fontId="5" fillId="0" borderId="61" xfId="0" applyFont="1" applyBorder="1"/>
    <xf numFmtId="3" fontId="1" fillId="0" borderId="37" xfId="0" applyNumberFormat="1" applyFont="1" applyBorder="1" applyAlignment="1">
      <alignment horizontal="right"/>
    </xf>
    <xf numFmtId="0" fontId="39" fillId="0" borderId="54" xfId="0" applyFont="1" applyBorder="1"/>
    <xf numFmtId="0" fontId="5" fillId="0" borderId="15" xfId="0" applyFont="1" applyBorder="1" applyAlignment="1">
      <alignment wrapText="1"/>
    </xf>
    <xf numFmtId="165" fontId="1" fillId="0" borderId="38" xfId="0" applyNumberFormat="1" applyFont="1" applyBorder="1" applyAlignment="1">
      <alignment horizontal="right"/>
    </xf>
    <xf numFmtId="0" fontId="39" fillId="0" borderId="50" xfId="0" applyFont="1" applyBorder="1"/>
    <xf numFmtId="0" fontId="5" fillId="0" borderId="26" xfId="0" applyFont="1" applyBorder="1" applyAlignment="1">
      <alignment wrapText="1"/>
    </xf>
    <xf numFmtId="0" fontId="39" fillId="0" borderId="12" xfId="0" applyFont="1" applyBorder="1"/>
    <xf numFmtId="0" fontId="5" fillId="0" borderId="16" xfId="0" applyFont="1" applyBorder="1"/>
    <xf numFmtId="3" fontId="1" fillId="0" borderId="62" xfId="0" applyNumberFormat="1" applyFont="1" applyBorder="1"/>
    <xf numFmtId="0" fontId="5" fillId="0" borderId="20" xfId="0" applyFont="1" applyBorder="1"/>
    <xf numFmtId="3" fontId="5" fillId="0" borderId="23" xfId="0" applyNumberFormat="1" applyFont="1" applyBorder="1"/>
    <xf numFmtId="0" fontId="5" fillId="0" borderId="21" xfId="0" applyFont="1" applyBorder="1"/>
    <xf numFmtId="0" fontId="1" fillId="0" borderId="54" xfId="0" applyFont="1" applyBorder="1"/>
    <xf numFmtId="3" fontId="1" fillId="0" borderId="3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" fontId="0" fillId="2" borderId="38" xfId="0" applyNumberFormat="1" applyFill="1" applyBorder="1" applyAlignment="1">
      <alignment horizontal="right"/>
    </xf>
    <xf numFmtId="4" fontId="0" fillId="0" borderId="0" xfId="0" applyNumberFormat="1"/>
    <xf numFmtId="17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20" fillId="0" borderId="0" xfId="0" applyFont="1" applyAlignment="1">
      <alignment wrapText="1"/>
    </xf>
    <xf numFmtId="0" fontId="6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4" borderId="20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5" fillId="0" borderId="47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29" xfId="0" applyFont="1" applyBorder="1" applyAlignment="1">
      <alignment vertical="top" wrapText="1"/>
    </xf>
    <xf numFmtId="0" fontId="24" fillId="0" borderId="48" xfId="0" applyFont="1" applyBorder="1" applyAlignment="1">
      <alignment vertical="top" wrapText="1"/>
    </xf>
    <xf numFmtId="0" fontId="0" fillId="0" borderId="49" xfId="0" applyBorder="1" applyAlignment="1">
      <alignment vertical="top"/>
    </xf>
    <xf numFmtId="0" fontId="0" fillId="0" borderId="58" xfId="0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0" fillId="0" borderId="0" xfId="0" applyAlignment="1"/>
    <xf numFmtId="0" fontId="0" fillId="4" borderId="3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20" xfId="0" applyBorder="1" applyAlignment="1"/>
    <xf numFmtId="0" fontId="0" fillId="0" borderId="22" xfId="0" applyBorder="1" applyAlignment="1"/>
    <xf numFmtId="0" fontId="0" fillId="0" borderId="41" xfId="0" applyBorder="1" applyAlignment="1"/>
    <xf numFmtId="0" fontId="5" fillId="4" borderId="20" xfId="0" applyFont="1" applyFill="1" applyBorder="1" applyAlignment="1"/>
    <xf numFmtId="0" fontId="0" fillId="4" borderId="34" xfId="0" applyFill="1" applyBorder="1" applyAlignment="1">
      <alignment wrapText="1"/>
    </xf>
    <xf numFmtId="0" fontId="0" fillId="4" borderId="13" xfId="0" applyFill="1" applyBorder="1" applyAlignment="1"/>
    <xf numFmtId="0" fontId="1" fillId="4" borderId="20" xfId="0" applyFont="1" applyFill="1" applyBorder="1" applyAlignment="1"/>
    <xf numFmtId="0" fontId="0" fillId="0" borderId="23" xfId="0" applyBorder="1" applyAlignment="1"/>
    <xf numFmtId="0" fontId="1" fillId="4" borderId="20" xfId="0" applyFont="1" applyFill="1" applyBorder="1" applyAlignment="1">
      <alignment wrapText="1"/>
    </xf>
    <xf numFmtId="0" fontId="2" fillId="4" borderId="20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2" fillId="4" borderId="2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Komma" xfId="3" builtinId="3"/>
    <cellStyle name="Normal" xfId="0" builtinId="0"/>
    <cellStyle name="Normal_Ark1" xfId="1" xr:uid="{00000000-0005-0000-0000-000002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workbookViewId="0">
      <selection activeCell="E20" sqref="E20"/>
    </sheetView>
  </sheetViews>
  <sheetFormatPr defaultRowHeight="12.75" x14ac:dyDescent="0.2"/>
  <cols>
    <col min="1" max="1" width="40.7109375" customWidth="1"/>
    <col min="2" max="2" width="22.5703125" customWidth="1"/>
    <col min="3" max="3" width="13.7109375" customWidth="1"/>
  </cols>
  <sheetData>
    <row r="1" spans="1:3" ht="18.75" thickBot="1" x14ac:dyDescent="0.3">
      <c r="A1" s="221" t="s">
        <v>140</v>
      </c>
      <c r="B1" s="222">
        <f>+'Beregningsskema tilbud med afd.'!B12</f>
        <v>2022</v>
      </c>
      <c r="C1" s="223"/>
    </row>
    <row r="2" spans="1:3" ht="15.75" x14ac:dyDescent="0.25">
      <c r="A2" s="224"/>
      <c r="B2" s="223"/>
      <c r="C2" s="223"/>
    </row>
    <row r="3" spans="1:3" ht="15.75" x14ac:dyDescent="0.25">
      <c r="A3" s="278" t="s">
        <v>141</v>
      </c>
      <c r="B3" s="278"/>
      <c r="C3" s="223"/>
    </row>
    <row r="4" spans="1:3" ht="16.5" thickBot="1" x14ac:dyDescent="0.3">
      <c r="A4" s="225"/>
      <c r="B4" s="225"/>
      <c r="C4" s="223"/>
    </row>
    <row r="5" spans="1:3" ht="18.75" thickBot="1" x14ac:dyDescent="0.3">
      <c r="A5" s="226" t="s">
        <v>142</v>
      </c>
      <c r="B5" s="227">
        <f>+'Beregningsskema tilbud med afd.'!B20</f>
        <v>0</v>
      </c>
      <c r="C5" s="223"/>
    </row>
    <row r="6" spans="1:3" ht="18.75" thickBot="1" x14ac:dyDescent="0.3">
      <c r="A6" s="228" t="s">
        <v>143</v>
      </c>
      <c r="B6" s="229">
        <f>+'Beregningsskema tilbud med afd.'!B21</f>
        <v>0</v>
      </c>
      <c r="C6" s="223"/>
    </row>
    <row r="7" spans="1:3" ht="15" x14ac:dyDescent="0.2">
      <c r="A7" s="230"/>
      <c r="B7" s="231"/>
      <c r="C7" s="223"/>
    </row>
    <row r="8" spans="1:3" ht="15.75" thickBot="1" x14ac:dyDescent="0.25">
      <c r="A8" s="279" t="s">
        <v>144</v>
      </c>
      <c r="B8" s="279"/>
      <c r="C8" s="223"/>
    </row>
    <row r="9" spans="1:3" ht="15" x14ac:dyDescent="0.2">
      <c r="A9" s="232" t="s">
        <v>145</v>
      </c>
      <c r="B9" s="233"/>
      <c r="C9" s="223"/>
    </row>
    <row r="10" spans="1:3" ht="15" x14ac:dyDescent="0.2">
      <c r="A10" s="234" t="s">
        <v>146</v>
      </c>
      <c r="B10" s="235"/>
      <c r="C10" s="223"/>
    </row>
    <row r="11" spans="1:3" ht="15.75" thickBot="1" x14ac:dyDescent="0.25">
      <c r="A11" s="236" t="s">
        <v>147</v>
      </c>
      <c r="B11" s="237"/>
      <c r="C11" s="223"/>
    </row>
    <row r="12" spans="1:3" ht="15.75" thickBot="1" x14ac:dyDescent="0.25">
      <c r="A12" s="230"/>
      <c r="B12" s="238"/>
      <c r="C12" s="223"/>
    </row>
    <row r="13" spans="1:3" ht="15.75" thickBot="1" x14ac:dyDescent="0.25">
      <c r="A13" s="239" t="s">
        <v>148</v>
      </c>
      <c r="B13" s="240">
        <f>+'Beregningsskema tilbud med afd.'!A24</f>
        <v>0</v>
      </c>
      <c r="C13" s="241" t="s">
        <v>149</v>
      </c>
    </row>
    <row r="14" spans="1:3" ht="15" x14ac:dyDescent="0.2">
      <c r="A14" s="242" t="s">
        <v>150</v>
      </c>
      <c r="B14" s="243" t="str">
        <f>+'Beregningsskema tilbud med afd.'!B24</f>
        <v>Ydelse 1</v>
      </c>
      <c r="C14" s="241" t="s">
        <v>151</v>
      </c>
    </row>
    <row r="15" spans="1:3" ht="15" x14ac:dyDescent="0.2">
      <c r="A15" s="244" t="s">
        <v>196</v>
      </c>
      <c r="B15" s="245">
        <f>+'Beregningsskema tilbud med afd.'!L24</f>
        <v>0</v>
      </c>
      <c r="C15" s="246" t="s">
        <v>152</v>
      </c>
    </row>
    <row r="16" spans="1:3" ht="15" x14ac:dyDescent="0.2">
      <c r="A16" s="244" t="s">
        <v>197</v>
      </c>
      <c r="B16" s="245">
        <f>+'Beregningsskema tilbud med afd.'!K24</f>
        <v>0</v>
      </c>
      <c r="C16" s="246" t="s">
        <v>153</v>
      </c>
    </row>
    <row r="17" spans="1:3" ht="15.75" thickBot="1" x14ac:dyDescent="0.25">
      <c r="A17" s="247" t="s">
        <v>198</v>
      </c>
      <c r="B17" s="248">
        <f>+'Beregningsskema tilbud med afd.'!M24</f>
        <v>0</v>
      </c>
      <c r="C17" s="249" t="s">
        <v>154</v>
      </c>
    </row>
    <row r="18" spans="1:3" ht="15" x14ac:dyDescent="0.2">
      <c r="A18" s="250" t="s">
        <v>155</v>
      </c>
      <c r="B18" s="273">
        <f>+'Beregningsskema tilbud med afd.'!G24</f>
        <v>0</v>
      </c>
      <c r="C18" s="246" t="s">
        <v>156</v>
      </c>
    </row>
    <row r="19" spans="1:3" ht="15" x14ac:dyDescent="0.2">
      <c r="A19" s="250" t="s">
        <v>157</v>
      </c>
      <c r="B19" s="245">
        <f>+'Beregningsskema tilbud med afd.'!F24</f>
        <v>0</v>
      </c>
      <c r="C19" s="246" t="s">
        <v>158</v>
      </c>
    </row>
    <row r="20" spans="1:3" ht="15" x14ac:dyDescent="0.2">
      <c r="A20" s="244" t="s">
        <v>159</v>
      </c>
      <c r="B20" s="245">
        <f>+'Beregningsskema tilbud med afd.'!E24</f>
        <v>0</v>
      </c>
      <c r="C20" s="246" t="s">
        <v>160</v>
      </c>
    </row>
    <row r="21" spans="1:3" ht="15.75" thickBot="1" x14ac:dyDescent="0.25">
      <c r="A21" s="251" t="s">
        <v>161</v>
      </c>
      <c r="B21" s="274">
        <f>+'Beregningsskema tilbud med afd.'!H24</f>
        <v>0</v>
      </c>
      <c r="C21" s="246" t="s">
        <v>162</v>
      </c>
    </row>
    <row r="22" spans="1:3" ht="15" x14ac:dyDescent="0.2">
      <c r="A22" s="242" t="s">
        <v>163</v>
      </c>
      <c r="B22" s="252">
        <f>+'Beregningsskema tilbud med afd.'!C24</f>
        <v>0</v>
      </c>
      <c r="C22" s="241" t="s">
        <v>164</v>
      </c>
    </row>
    <row r="23" spans="1:3" ht="15.75" thickBot="1" x14ac:dyDescent="0.25">
      <c r="A23" s="247" t="s">
        <v>165</v>
      </c>
      <c r="B23" s="248">
        <f>+'Beregningsskema tilbud med afd.'!I24</f>
        <v>0</v>
      </c>
      <c r="C23" s="249" t="s">
        <v>166</v>
      </c>
    </row>
    <row r="24" spans="1:3" ht="15" x14ac:dyDescent="0.2">
      <c r="A24" s="242" t="s">
        <v>167</v>
      </c>
      <c r="B24" s="253">
        <f>+'Beregningsskema tilbud med afd.'!D24</f>
        <v>0.98</v>
      </c>
      <c r="C24" s="241" t="s">
        <v>168</v>
      </c>
    </row>
    <row r="25" spans="1:3" ht="42.75" customHeight="1" x14ac:dyDescent="0.2">
      <c r="A25" s="254" t="s">
        <v>169</v>
      </c>
      <c r="B25" s="255"/>
      <c r="C25" s="246" t="s">
        <v>170</v>
      </c>
    </row>
    <row r="26" spans="1:3" ht="26.25" thickBot="1" x14ac:dyDescent="0.25">
      <c r="A26" s="256" t="s">
        <v>171</v>
      </c>
      <c r="B26" s="257">
        <f>+'Beregningsskema tilbud med afd.'!B9</f>
        <v>12</v>
      </c>
      <c r="C26" s="258" t="s">
        <v>172</v>
      </c>
    </row>
    <row r="27" spans="1:3" ht="15" x14ac:dyDescent="0.2">
      <c r="A27" s="259" t="s">
        <v>173</v>
      </c>
      <c r="B27" s="260" t="e">
        <f>+'Beregningsskema tilbud med afd.'!P24</f>
        <v>#DIV/0!</v>
      </c>
      <c r="C27" s="261" t="s">
        <v>174</v>
      </c>
    </row>
    <row r="28" spans="1:3" ht="25.5" x14ac:dyDescent="0.2">
      <c r="A28" s="262" t="s">
        <v>199</v>
      </c>
      <c r="B28" s="263" t="e">
        <f>+'Beregningsskema tilbud med afd.'!Q24</f>
        <v>#DIV/0!</v>
      </c>
      <c r="C28" s="264" t="s">
        <v>175</v>
      </c>
    </row>
    <row r="29" spans="1:3" ht="26.25" thickBot="1" x14ac:dyDescent="0.25">
      <c r="A29" s="265" t="s">
        <v>176</v>
      </c>
      <c r="B29" s="257">
        <f>+'Beregningsskema tilbud med afd.'!J24</f>
        <v>0</v>
      </c>
      <c r="C29" s="266" t="s">
        <v>177</v>
      </c>
    </row>
    <row r="30" spans="1:3" ht="15" x14ac:dyDescent="0.2">
      <c r="A30" s="280" t="s">
        <v>178</v>
      </c>
      <c r="B30" s="281"/>
      <c r="C30" s="246"/>
    </row>
    <row r="31" spans="1:3" ht="15.75" thickBot="1" x14ac:dyDescent="0.25">
      <c r="A31" s="267" t="s">
        <v>179</v>
      </c>
      <c r="B31" s="268">
        <f>+'Beregningsskema tilbud med afd.'!F54</f>
        <v>0</v>
      </c>
      <c r="C31" s="246" t="s">
        <v>180</v>
      </c>
    </row>
    <row r="32" spans="1:3" ht="13.5" thickBot="1" x14ac:dyDescent="0.25">
      <c r="A32" s="269" t="s">
        <v>2</v>
      </c>
      <c r="B32" s="270">
        <f>+'Beregningsskema tilbud med afd.'!F55</f>
        <v>0</v>
      </c>
      <c r="C32" s="271" t="s">
        <v>181</v>
      </c>
    </row>
    <row r="33" spans="1:3" ht="15" x14ac:dyDescent="0.2">
      <c r="A33" s="259" t="s">
        <v>182</v>
      </c>
      <c r="B33" s="272"/>
      <c r="C33" s="241"/>
    </row>
    <row r="34" spans="1:3" ht="15.75" thickBot="1" x14ac:dyDescent="0.25">
      <c r="A34" s="282"/>
      <c r="B34" s="283"/>
      <c r="C34" s="249" t="s">
        <v>183</v>
      </c>
    </row>
    <row r="35" spans="1:3" ht="15" x14ac:dyDescent="0.2">
      <c r="A35" s="259" t="s">
        <v>184</v>
      </c>
      <c r="B35" s="272"/>
      <c r="C35" s="241"/>
    </row>
    <row r="36" spans="1:3" ht="15.75" thickBot="1" x14ac:dyDescent="0.25">
      <c r="A36" s="284"/>
      <c r="B36" s="285"/>
      <c r="C36" s="249" t="s">
        <v>185</v>
      </c>
    </row>
  </sheetData>
  <mergeCells count="5">
    <mergeCell ref="A3:B3"/>
    <mergeCell ref="A8:B8"/>
    <mergeCell ref="A30:B30"/>
    <mergeCell ref="A34:B34"/>
    <mergeCell ref="A36:B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7"/>
  <sheetViews>
    <sheetView tabSelected="1" zoomScale="90" zoomScaleNormal="90" zoomScaleSheetLayoutView="80" workbookViewId="0">
      <selection activeCell="B15" sqref="B15"/>
    </sheetView>
  </sheetViews>
  <sheetFormatPr defaultRowHeight="12.75" x14ac:dyDescent="0.2"/>
  <cols>
    <col min="1" max="1" width="23.7109375" customWidth="1"/>
    <col min="2" max="2" width="42.5703125" customWidth="1"/>
    <col min="3" max="3" width="14" customWidth="1"/>
    <col min="4" max="5" width="13.7109375" customWidth="1"/>
    <col min="6" max="6" width="14.7109375" customWidth="1"/>
    <col min="7" max="7" width="13.85546875" bestFit="1" customWidth="1"/>
    <col min="8" max="8" width="15.85546875" customWidth="1"/>
    <col min="9" max="9" width="29.42578125" customWidth="1"/>
    <col min="10" max="10" width="15" customWidth="1"/>
    <col min="11" max="11" width="13.28515625" customWidth="1"/>
    <col min="12" max="12" width="14.5703125" customWidth="1"/>
    <col min="13" max="13" width="11.85546875" customWidth="1"/>
    <col min="14" max="14" width="11" customWidth="1"/>
    <col min="15" max="15" width="10.28515625" customWidth="1"/>
    <col min="16" max="16" width="11" customWidth="1"/>
    <col min="17" max="17" width="14" bestFit="1" customWidth="1"/>
  </cols>
  <sheetData>
    <row r="1" spans="1:10" ht="27.75" customHeight="1" thickBot="1" x14ac:dyDescent="0.3">
      <c r="A1" s="24"/>
      <c r="B1" s="25" t="s">
        <v>1</v>
      </c>
      <c r="C1" s="26"/>
      <c r="D1" s="26"/>
      <c r="E1" s="26"/>
      <c r="F1" s="27"/>
      <c r="G1" s="1"/>
      <c r="I1" s="2"/>
      <c r="J1" s="2"/>
    </row>
    <row r="3" spans="1:10" x14ac:dyDescent="0.2">
      <c r="A3" s="23" t="s">
        <v>41</v>
      </c>
    </row>
    <row r="4" spans="1:10" ht="13.5" thickBot="1" x14ac:dyDescent="0.25"/>
    <row r="5" spans="1:10" ht="16.5" thickBot="1" x14ac:dyDescent="0.3">
      <c r="A5" s="28" t="s">
        <v>31</v>
      </c>
      <c r="B5" s="29"/>
      <c r="E5" s="7"/>
    </row>
    <row r="6" spans="1:10" x14ac:dyDescent="0.2">
      <c r="A6" s="20" t="s">
        <v>9</v>
      </c>
      <c r="B6" s="72">
        <v>0.20300000000000001</v>
      </c>
      <c r="C6" t="s">
        <v>14</v>
      </c>
      <c r="E6" s="7"/>
      <c r="G6" s="7"/>
    </row>
    <row r="7" spans="1:10" x14ac:dyDescent="0.2">
      <c r="A7" s="16" t="s">
        <v>10</v>
      </c>
      <c r="B7" s="9">
        <v>5.0000000000000001E-3</v>
      </c>
      <c r="C7" t="s">
        <v>14</v>
      </c>
      <c r="E7" s="7"/>
      <c r="G7" s="7"/>
      <c r="H7" s="7"/>
      <c r="J7" s="7"/>
    </row>
    <row r="8" spans="1:10" ht="25.5" x14ac:dyDescent="0.2">
      <c r="A8" s="17" t="s">
        <v>11</v>
      </c>
      <c r="B8" s="30">
        <v>4.3999999999999997E-2</v>
      </c>
      <c r="C8" t="s">
        <v>15</v>
      </c>
      <c r="D8" s="137"/>
      <c r="E8" s="7"/>
      <c r="G8" s="7"/>
      <c r="H8" s="7"/>
      <c r="J8" s="7"/>
    </row>
    <row r="9" spans="1:10" ht="25.5" x14ac:dyDescent="0.2">
      <c r="A9" s="104" t="s">
        <v>56</v>
      </c>
      <c r="B9" s="109">
        <v>12</v>
      </c>
      <c r="C9" t="s">
        <v>15</v>
      </c>
      <c r="E9" s="7"/>
      <c r="G9" s="7"/>
      <c r="H9" s="7"/>
      <c r="J9" s="7"/>
    </row>
    <row r="10" spans="1:10" ht="38.25" x14ac:dyDescent="0.2">
      <c r="A10" s="17" t="s">
        <v>61</v>
      </c>
      <c r="B10" s="142">
        <v>4.5999999999999999E-3</v>
      </c>
      <c r="C10" t="s">
        <v>15</v>
      </c>
      <c r="E10" s="7"/>
      <c r="G10" s="7"/>
    </row>
    <row r="11" spans="1:10" ht="15" customHeight="1" x14ac:dyDescent="0.2">
      <c r="A11" s="19" t="s">
        <v>12</v>
      </c>
      <c r="B11" s="11">
        <v>30</v>
      </c>
      <c r="C11" t="s">
        <v>14</v>
      </c>
      <c r="G11" s="7"/>
    </row>
    <row r="12" spans="1:10" x14ac:dyDescent="0.2">
      <c r="A12" s="10" t="s">
        <v>23</v>
      </c>
      <c r="B12" s="11">
        <v>2022</v>
      </c>
      <c r="C12" t="s">
        <v>14</v>
      </c>
    </row>
    <row r="13" spans="1:10" x14ac:dyDescent="0.2">
      <c r="A13" s="18" t="s">
        <v>13</v>
      </c>
      <c r="B13" s="144">
        <v>365</v>
      </c>
      <c r="C13" t="s">
        <v>14</v>
      </c>
      <c r="I13" s="145"/>
      <c r="J13" s="145"/>
    </row>
    <row r="14" spans="1:10" ht="26.25" customHeight="1" thickBot="1" x14ac:dyDescent="0.25">
      <c r="A14" s="218" t="s">
        <v>187</v>
      </c>
      <c r="B14" s="219">
        <v>1.9599999999999999E-2</v>
      </c>
      <c r="C14" t="s">
        <v>14</v>
      </c>
      <c r="D14" s="277">
        <v>44256</v>
      </c>
      <c r="E14" s="7"/>
      <c r="G14" s="7"/>
    </row>
    <row r="15" spans="1:10" x14ac:dyDescent="0.2">
      <c r="A15" s="10"/>
      <c r="C15" s="14"/>
      <c r="G15" s="7"/>
    </row>
    <row r="16" spans="1:10" x14ac:dyDescent="0.2">
      <c r="A16" s="8"/>
      <c r="E16" s="7"/>
      <c r="G16" s="7"/>
    </row>
    <row r="17" spans="1:18" x14ac:dyDescent="0.2">
      <c r="A17" s="10"/>
      <c r="G17" s="7"/>
    </row>
    <row r="18" spans="1:18" x14ac:dyDescent="0.2">
      <c r="A18" s="8"/>
      <c r="D18" s="145"/>
    </row>
    <row r="19" spans="1:18" ht="13.5" thickBot="1" x14ac:dyDescent="0.25">
      <c r="A19" s="8"/>
      <c r="D19" s="7"/>
      <c r="E19" s="7"/>
    </row>
    <row r="20" spans="1:18" ht="14.25" thickTop="1" thickBot="1" x14ac:dyDescent="0.25">
      <c r="A20" s="89" t="s">
        <v>52</v>
      </c>
      <c r="B20" s="75"/>
      <c r="C20" s="286"/>
      <c r="D20" s="286"/>
      <c r="E20" s="286"/>
      <c r="F20" s="286"/>
      <c r="G20" s="286"/>
    </row>
    <row r="21" spans="1:18" ht="14.25" thickTop="1" thickBot="1" x14ac:dyDescent="0.25">
      <c r="A21" s="89" t="s">
        <v>48</v>
      </c>
      <c r="B21" s="75"/>
      <c r="C21" s="31"/>
      <c r="D21" s="32"/>
      <c r="E21" s="32"/>
      <c r="F21" s="31"/>
    </row>
    <row r="22" spans="1:18" ht="39.75" customHeight="1" thickBot="1" x14ac:dyDescent="0.25">
      <c r="A22" s="90" t="s">
        <v>3</v>
      </c>
      <c r="B22" s="287" t="s">
        <v>16</v>
      </c>
      <c r="C22" s="288"/>
      <c r="D22" s="288"/>
      <c r="E22" s="289"/>
      <c r="F22" s="289"/>
      <c r="G22" s="289"/>
      <c r="H22" s="289"/>
      <c r="I22" s="289"/>
      <c r="J22" s="289"/>
      <c r="K22" s="289"/>
      <c r="L22" s="289"/>
      <c r="M22" s="289"/>
      <c r="N22" s="146"/>
      <c r="O22" s="146"/>
      <c r="P22" s="146"/>
    </row>
    <row r="23" spans="1:18" ht="130.5" customHeight="1" x14ac:dyDescent="0.2">
      <c r="A23" s="91" t="s">
        <v>46</v>
      </c>
      <c r="B23" s="91" t="s">
        <v>47</v>
      </c>
      <c r="C23" s="91" t="s">
        <v>191</v>
      </c>
      <c r="D23" s="91" t="s">
        <v>32</v>
      </c>
      <c r="E23" s="91" t="s">
        <v>53</v>
      </c>
      <c r="F23" s="91" t="s">
        <v>186</v>
      </c>
      <c r="G23" s="91" t="s">
        <v>54</v>
      </c>
      <c r="H23" s="94" t="s">
        <v>93</v>
      </c>
      <c r="I23" s="91" t="s">
        <v>49</v>
      </c>
      <c r="J23" s="91" t="s">
        <v>55</v>
      </c>
      <c r="K23" s="91" t="s">
        <v>192</v>
      </c>
      <c r="L23" s="91" t="s">
        <v>193</v>
      </c>
      <c r="M23" s="95" t="s">
        <v>194</v>
      </c>
      <c r="N23" s="91" t="s">
        <v>90</v>
      </c>
      <c r="O23" s="33" t="s">
        <v>50</v>
      </c>
      <c r="P23" s="33" t="s">
        <v>95</v>
      </c>
      <c r="Q23" s="33" t="s">
        <v>96</v>
      </c>
      <c r="R23" s="33" t="s">
        <v>97</v>
      </c>
    </row>
    <row r="24" spans="1:18" ht="13.5" thickBot="1" x14ac:dyDescent="0.25">
      <c r="A24" s="76"/>
      <c r="B24" s="153" t="s">
        <v>101</v>
      </c>
      <c r="C24" s="98"/>
      <c r="D24" s="99">
        <v>0.98</v>
      </c>
      <c r="E24" s="96"/>
      <c r="F24" s="96"/>
      <c r="G24" s="96"/>
      <c r="H24" s="96"/>
      <c r="I24" s="96"/>
      <c r="J24" s="93"/>
      <c r="K24" s="93"/>
      <c r="L24" s="96"/>
      <c r="M24" s="102"/>
      <c r="N24" s="204">
        <v>0</v>
      </c>
      <c r="O24" s="102"/>
      <c r="P24" s="275" t="e">
        <f>+G55</f>
        <v>#DIV/0!</v>
      </c>
      <c r="Q24" s="160" t="e">
        <f>+(P24/(1+B14)-M24)/M24</f>
        <v>#DIV/0!</v>
      </c>
      <c r="R24" s="102">
        <f>+F54</f>
        <v>0</v>
      </c>
    </row>
    <row r="25" spans="1:18" ht="13.5" thickBot="1" x14ac:dyDescent="0.25">
      <c r="A25" s="77"/>
      <c r="B25" s="77" t="s">
        <v>2</v>
      </c>
      <c r="C25" s="100">
        <f>SUM(C24:C24)</f>
        <v>0</v>
      </c>
      <c r="D25" s="101"/>
      <c r="E25" s="97"/>
      <c r="F25" s="97"/>
      <c r="G25" s="97"/>
      <c r="H25" s="97"/>
      <c r="I25" s="97"/>
      <c r="J25" s="36"/>
      <c r="K25" s="36"/>
      <c r="L25" s="97"/>
      <c r="M25" s="100"/>
      <c r="N25" s="78">
        <f>SUM(N24:N24)</f>
        <v>0</v>
      </c>
      <c r="O25" s="103">
        <f>SUM(O24:O24)</f>
        <v>0</v>
      </c>
      <c r="P25" s="103"/>
      <c r="Q25" s="103"/>
      <c r="R25" s="103">
        <f>SUM(R24:R24)</f>
        <v>0</v>
      </c>
    </row>
    <row r="27" spans="1:18" ht="30" customHeight="1" thickBot="1" x14ac:dyDescent="0.25">
      <c r="A27" s="3"/>
      <c r="D27" s="6" t="s">
        <v>0</v>
      </c>
      <c r="E27" t="s">
        <v>0</v>
      </c>
    </row>
    <row r="28" spans="1:18" ht="13.5" thickBot="1" x14ac:dyDescent="0.25">
      <c r="B28" s="290" t="str">
        <f>+B24</f>
        <v>Ydelse 1</v>
      </c>
      <c r="C28" s="291"/>
      <c r="D28" s="292" t="s">
        <v>0</v>
      </c>
      <c r="P28" s="276"/>
    </row>
    <row r="29" spans="1:18" ht="13.5" thickBot="1" x14ac:dyDescent="0.25">
      <c r="B29" s="3" t="s">
        <v>0</v>
      </c>
    </row>
    <row r="30" spans="1:18" ht="36.75" thickBot="1" x14ac:dyDescent="0.25">
      <c r="A30" s="79" t="s">
        <v>4</v>
      </c>
      <c r="B30" s="82" t="s">
        <v>5</v>
      </c>
      <c r="C30" s="37" t="s">
        <v>129</v>
      </c>
      <c r="D30" s="79" t="s">
        <v>195</v>
      </c>
      <c r="E30" s="81" t="s">
        <v>102</v>
      </c>
      <c r="F30" s="80" t="s">
        <v>113</v>
      </c>
      <c r="G30" s="82" t="s">
        <v>7</v>
      </c>
    </row>
    <row r="31" spans="1:18" ht="12.75" customHeight="1" x14ac:dyDescent="0.2">
      <c r="A31" s="293" t="s">
        <v>137</v>
      </c>
      <c r="B31" s="151" t="s">
        <v>136</v>
      </c>
      <c r="C31" s="155"/>
      <c r="D31" s="83"/>
      <c r="E31" s="83"/>
      <c r="F31" s="161">
        <f>+D31+E31</f>
        <v>0</v>
      </c>
      <c r="G31" s="161" t="e">
        <f>(F31)/(C$24*D$24)/B$13</f>
        <v>#DIV/0!</v>
      </c>
      <c r="H31" s="6"/>
    </row>
    <row r="32" spans="1:18" ht="15" customHeight="1" x14ac:dyDescent="0.2">
      <c r="A32" s="294"/>
      <c r="B32" s="151" t="s">
        <v>114</v>
      </c>
      <c r="C32" s="156"/>
      <c r="D32" s="4"/>
      <c r="E32" s="4"/>
      <c r="F32" s="162">
        <f t="shared" ref="F32:F54" si="0">+D32+E32</f>
        <v>0</v>
      </c>
      <c r="G32" s="162" t="e">
        <f>(F32)/(C$24*D$24)/B$13</f>
        <v>#DIV/0!</v>
      </c>
      <c r="H32" s="6"/>
    </row>
    <row r="33" spans="1:8" ht="15" customHeight="1" x14ac:dyDescent="0.2">
      <c r="A33" s="294"/>
      <c r="B33" s="151" t="s">
        <v>115</v>
      </c>
      <c r="C33" s="157"/>
      <c r="D33" s="4"/>
      <c r="E33" s="4"/>
      <c r="F33" s="163">
        <f t="shared" si="0"/>
        <v>0</v>
      </c>
      <c r="G33" s="163" t="e">
        <f t="shared" ref="G33:G55" si="1">(F33)/(C$24*D$24)/B$13</f>
        <v>#DIV/0!</v>
      </c>
      <c r="H33" s="6"/>
    </row>
    <row r="34" spans="1:8" ht="15" customHeight="1" thickBot="1" x14ac:dyDescent="0.25">
      <c r="A34" s="294"/>
      <c r="B34" s="152" t="s">
        <v>128</v>
      </c>
      <c r="C34" s="156"/>
      <c r="D34" s="4"/>
      <c r="E34" s="4"/>
      <c r="F34" s="162">
        <f t="shared" si="0"/>
        <v>0</v>
      </c>
      <c r="G34" s="162" t="e">
        <f t="shared" si="1"/>
        <v>#DIV/0!</v>
      </c>
      <c r="H34" s="6"/>
    </row>
    <row r="35" spans="1:8" ht="15" customHeight="1" x14ac:dyDescent="0.2">
      <c r="A35" s="293" t="s">
        <v>138</v>
      </c>
      <c r="B35" s="150" t="s">
        <v>116</v>
      </c>
      <c r="C35" s="159"/>
      <c r="D35" s="83"/>
      <c r="E35" s="83"/>
      <c r="F35" s="165">
        <f t="shared" si="0"/>
        <v>0</v>
      </c>
      <c r="G35" s="165" t="e">
        <f t="shared" si="1"/>
        <v>#DIV/0!</v>
      </c>
      <c r="H35" s="6"/>
    </row>
    <row r="36" spans="1:8" ht="15" customHeight="1" x14ac:dyDescent="0.2">
      <c r="A36" s="297"/>
      <c r="B36" s="151" t="s">
        <v>117</v>
      </c>
      <c r="C36" s="156"/>
      <c r="D36" s="4"/>
      <c r="E36" s="4"/>
      <c r="F36" s="162">
        <f t="shared" si="0"/>
        <v>0</v>
      </c>
      <c r="G36" s="162" t="e">
        <f t="shared" si="1"/>
        <v>#DIV/0!</v>
      </c>
      <c r="H36" s="6"/>
    </row>
    <row r="37" spans="1:8" ht="15" customHeight="1" x14ac:dyDescent="0.2">
      <c r="A37" s="297"/>
      <c r="B37" s="151" t="s">
        <v>118</v>
      </c>
      <c r="C37" s="156"/>
      <c r="D37" s="4"/>
      <c r="E37" s="4"/>
      <c r="F37" s="162">
        <f t="shared" si="0"/>
        <v>0</v>
      </c>
      <c r="G37" s="162" t="e">
        <f t="shared" si="1"/>
        <v>#DIV/0!</v>
      </c>
      <c r="H37" s="6"/>
    </row>
    <row r="38" spans="1:8" ht="15" customHeight="1" thickBot="1" x14ac:dyDescent="0.25">
      <c r="A38" s="297"/>
      <c r="B38" s="151" t="s">
        <v>103</v>
      </c>
      <c r="C38" s="156"/>
      <c r="D38" s="4"/>
      <c r="E38" s="4"/>
      <c r="F38" s="162">
        <f t="shared" si="0"/>
        <v>0</v>
      </c>
      <c r="G38" s="162" t="e">
        <f t="shared" si="1"/>
        <v>#DIV/0!</v>
      </c>
      <c r="H38" s="6"/>
    </row>
    <row r="39" spans="1:8" ht="15" customHeight="1" x14ac:dyDescent="0.2">
      <c r="A39" s="298" t="s">
        <v>139</v>
      </c>
      <c r="B39" s="171" t="s">
        <v>104</v>
      </c>
      <c r="C39" s="159"/>
      <c r="D39" s="83"/>
      <c r="E39" s="83"/>
      <c r="F39" s="165">
        <f t="shared" si="0"/>
        <v>0</v>
      </c>
      <c r="G39" s="165" t="e">
        <f t="shared" si="1"/>
        <v>#DIV/0!</v>
      </c>
      <c r="H39" s="6"/>
    </row>
    <row r="40" spans="1:8" ht="15" customHeight="1" x14ac:dyDescent="0.2">
      <c r="A40" s="299"/>
      <c r="B40" s="172" t="s">
        <v>133</v>
      </c>
      <c r="C40" s="179"/>
      <c r="D40" s="4"/>
      <c r="E40" s="4"/>
      <c r="F40" s="187">
        <f t="shared" si="0"/>
        <v>0</v>
      </c>
      <c r="G40" s="187" t="e">
        <f t="shared" si="1"/>
        <v>#DIV/0!</v>
      </c>
      <c r="H40" s="6"/>
    </row>
    <row r="41" spans="1:8" ht="15" customHeight="1" x14ac:dyDescent="0.2">
      <c r="A41" s="299"/>
      <c r="B41" s="173" t="s">
        <v>106</v>
      </c>
      <c r="C41" s="179"/>
      <c r="D41" s="202">
        <f>(SUM(D31:D40)+SUM(D42:D43)+SUM(D45:D53))*$B$8</f>
        <v>0</v>
      </c>
      <c r="E41" s="202">
        <f>(SUM(E31:E40)+SUM(E42:E43)+SUM(E45:E53))*$B$8</f>
        <v>0</v>
      </c>
      <c r="F41" s="187">
        <f t="shared" si="0"/>
        <v>0</v>
      </c>
      <c r="G41" s="187" t="e">
        <f t="shared" si="1"/>
        <v>#DIV/0!</v>
      </c>
      <c r="H41" s="6"/>
    </row>
    <row r="42" spans="1:8" ht="15" customHeight="1" thickBot="1" x14ac:dyDescent="0.25">
      <c r="A42" s="299"/>
      <c r="B42" s="172" t="s">
        <v>105</v>
      </c>
      <c r="C42" s="156"/>
      <c r="D42" s="87"/>
      <c r="E42" s="87"/>
      <c r="F42" s="162">
        <f t="shared" si="0"/>
        <v>0</v>
      </c>
      <c r="G42" s="162" t="e">
        <f t="shared" si="1"/>
        <v>#DIV/0!</v>
      </c>
      <c r="H42" s="6"/>
    </row>
    <row r="43" spans="1:8" ht="36" customHeight="1" x14ac:dyDescent="0.2">
      <c r="A43" s="298" t="s">
        <v>98</v>
      </c>
      <c r="B43" s="171" t="s">
        <v>99</v>
      </c>
      <c r="C43" s="159"/>
      <c r="D43" s="86"/>
      <c r="E43" s="86"/>
      <c r="F43" s="165">
        <f t="shared" si="0"/>
        <v>0</v>
      </c>
      <c r="G43" s="165" t="e">
        <f t="shared" si="1"/>
        <v>#DIV/0!</v>
      </c>
      <c r="H43" s="6"/>
    </row>
    <row r="44" spans="1:8" ht="15" customHeight="1" thickBot="1" x14ac:dyDescent="0.25">
      <c r="A44" s="300"/>
      <c r="B44" s="174" t="s">
        <v>107</v>
      </c>
      <c r="C44" s="180"/>
      <c r="D44" s="202">
        <f>(SUM(D31:D40)+SUM(D42:D43)+SUM(D45:D53))*$B$7</f>
        <v>0</v>
      </c>
      <c r="E44" s="202">
        <f>(SUM(E31:E40)+SUM(E42:E43)+SUM(E45:E53))*$B$7</f>
        <v>0</v>
      </c>
      <c r="F44" s="188">
        <f t="shared" si="0"/>
        <v>0</v>
      </c>
      <c r="G44" s="188" t="e">
        <f t="shared" si="1"/>
        <v>#DIV/0!</v>
      </c>
      <c r="H44" s="6"/>
    </row>
    <row r="45" spans="1:8" ht="15" customHeight="1" x14ac:dyDescent="0.2">
      <c r="A45" s="301" t="s">
        <v>130</v>
      </c>
      <c r="B45" s="175" t="s">
        <v>100</v>
      </c>
      <c r="C45" s="181"/>
      <c r="D45" s="182"/>
      <c r="E45" s="166"/>
      <c r="F45" s="189">
        <f t="shared" si="0"/>
        <v>0</v>
      </c>
      <c r="G45" s="189" t="e">
        <f t="shared" si="1"/>
        <v>#DIV/0!</v>
      </c>
      <c r="H45" s="6"/>
    </row>
    <row r="46" spans="1:8" ht="15" customHeight="1" x14ac:dyDescent="0.2">
      <c r="A46" s="296"/>
      <c r="B46" s="176" t="s">
        <v>119</v>
      </c>
      <c r="C46" s="157"/>
      <c r="D46" s="183"/>
      <c r="E46" s="167"/>
      <c r="F46" s="163">
        <f t="shared" si="0"/>
        <v>0</v>
      </c>
      <c r="G46" s="163" t="e">
        <f t="shared" si="1"/>
        <v>#DIV/0!</v>
      </c>
      <c r="H46" s="6"/>
    </row>
    <row r="47" spans="1:8" ht="15" customHeight="1" x14ac:dyDescent="0.2">
      <c r="A47" s="296"/>
      <c r="B47" s="176" t="s">
        <v>121</v>
      </c>
      <c r="C47" s="157"/>
      <c r="D47" s="183"/>
      <c r="E47" s="167"/>
      <c r="F47" s="163">
        <f t="shared" si="0"/>
        <v>0</v>
      </c>
      <c r="G47" s="163" t="e">
        <f t="shared" si="1"/>
        <v>#DIV/0!</v>
      </c>
      <c r="H47" s="6"/>
    </row>
    <row r="48" spans="1:8" ht="15" customHeight="1" thickBot="1" x14ac:dyDescent="0.25">
      <c r="A48" s="296"/>
      <c r="B48" s="172" t="s">
        <v>120</v>
      </c>
      <c r="C48" s="156"/>
      <c r="D48" s="184"/>
      <c r="E48" s="168"/>
      <c r="F48" s="162">
        <f t="shared" si="0"/>
        <v>0</v>
      </c>
      <c r="G48" s="162" t="e">
        <f t="shared" si="1"/>
        <v>#DIV/0!</v>
      </c>
      <c r="H48" s="6"/>
    </row>
    <row r="49" spans="1:9" ht="23.1" customHeight="1" x14ac:dyDescent="0.2">
      <c r="A49" s="302" t="s">
        <v>108</v>
      </c>
      <c r="B49" s="171" t="s">
        <v>134</v>
      </c>
      <c r="C49" s="159"/>
      <c r="D49" s="214">
        <f>+Afskrivninger!H35+Afskrivninger!T44+Afskrivninger!AB44+Afskrivninger!AJ44+Afskrivninger!AR44+Afskrivninger!AZ44+Afskrivninger!BH44</f>
        <v>0</v>
      </c>
      <c r="E49" s="169"/>
      <c r="F49" s="165">
        <f t="shared" si="0"/>
        <v>0</v>
      </c>
      <c r="G49" s="165" t="e">
        <f t="shared" si="1"/>
        <v>#DIV/0!</v>
      </c>
      <c r="H49" s="6"/>
    </row>
    <row r="50" spans="1:9" ht="23.1" customHeight="1" thickBot="1" x14ac:dyDescent="0.25">
      <c r="A50" s="303"/>
      <c r="B50" s="172" t="s">
        <v>135</v>
      </c>
      <c r="C50" s="179"/>
      <c r="D50" s="215"/>
      <c r="E50" s="170"/>
      <c r="F50" s="187">
        <f t="shared" si="0"/>
        <v>0</v>
      </c>
      <c r="G50" s="187" t="e">
        <f t="shared" si="1"/>
        <v>#DIV/0!</v>
      </c>
      <c r="H50" s="6"/>
    </row>
    <row r="51" spans="1:9" ht="15" customHeight="1" x14ac:dyDescent="0.2">
      <c r="A51" s="295" t="s">
        <v>109</v>
      </c>
      <c r="B51" s="178" t="s">
        <v>110</v>
      </c>
      <c r="C51" s="155"/>
      <c r="D51" s="220">
        <f>+Afskrivninger!BG44+Afskrivninger!AY44+Afskrivninger!AQ44+Afskrivninger!AI44+Afskrivninger!AA44+Afskrivninger!S44+Afskrivninger!G35+Afskrivninger!L5</f>
        <v>0</v>
      </c>
      <c r="E51" s="170"/>
      <c r="F51" s="161">
        <f t="shared" si="0"/>
        <v>0</v>
      </c>
      <c r="G51" s="161" t="e">
        <f t="shared" si="1"/>
        <v>#DIV/0!</v>
      </c>
      <c r="H51" s="6"/>
    </row>
    <row r="52" spans="1:9" ht="15" customHeight="1" thickBot="1" x14ac:dyDescent="0.25">
      <c r="A52" s="296"/>
      <c r="B52" s="172" t="s">
        <v>111</v>
      </c>
      <c r="C52" s="179"/>
      <c r="D52" s="185"/>
      <c r="E52" s="170"/>
      <c r="F52" s="187">
        <f t="shared" si="0"/>
        <v>0</v>
      </c>
      <c r="G52" s="187" t="e">
        <f t="shared" si="1"/>
        <v>#DIV/0!</v>
      </c>
      <c r="H52" s="6"/>
    </row>
    <row r="53" spans="1:9" ht="15" customHeight="1" thickBot="1" x14ac:dyDescent="0.25">
      <c r="A53" s="296"/>
      <c r="B53" s="177" t="s">
        <v>112</v>
      </c>
      <c r="C53" s="158"/>
      <c r="D53" s="186"/>
      <c r="E53" s="169"/>
      <c r="F53" s="164">
        <f t="shared" si="0"/>
        <v>0</v>
      </c>
      <c r="G53" s="164" t="e">
        <f t="shared" si="1"/>
        <v>#DIV/0!</v>
      </c>
      <c r="H53" s="6"/>
    </row>
    <row r="54" spans="1:9" ht="15" customHeight="1" thickBot="1" x14ac:dyDescent="0.25">
      <c r="A54" s="190"/>
      <c r="B54" s="191" t="s">
        <v>6</v>
      </c>
      <c r="C54" s="192"/>
      <c r="D54" s="193"/>
      <c r="E54" s="194"/>
      <c r="F54" s="195">
        <f t="shared" si="0"/>
        <v>0</v>
      </c>
      <c r="G54" s="195" t="e">
        <f t="shared" si="1"/>
        <v>#DIV/0!</v>
      </c>
      <c r="H54" s="6"/>
    </row>
    <row r="55" spans="1:9" ht="15" customHeight="1" thickBot="1" x14ac:dyDescent="0.25">
      <c r="A55" s="196"/>
      <c r="B55" s="197" t="s">
        <v>2</v>
      </c>
      <c r="C55" s="198"/>
      <c r="D55" s="199">
        <f>SUM(D31:D54)</f>
        <v>0</v>
      </c>
      <c r="E55" s="200">
        <f>SUM(E31:E54)</f>
        <v>0</v>
      </c>
      <c r="F55" s="201">
        <f>SUM(F31:F54)</f>
        <v>0</v>
      </c>
      <c r="G55" s="201" t="e">
        <f t="shared" si="1"/>
        <v>#DIV/0!</v>
      </c>
      <c r="H55" s="6"/>
    </row>
    <row r="56" spans="1:9" ht="12.75" customHeight="1" x14ac:dyDescent="0.2">
      <c r="A56" s="147"/>
      <c r="B56" s="148"/>
      <c r="C56" s="149"/>
      <c r="D56" s="13"/>
      <c r="E56" s="13"/>
      <c r="F56" s="13"/>
      <c r="G56" s="13"/>
      <c r="H56" s="154"/>
      <c r="I56" s="6"/>
    </row>
    <row r="57" spans="1:9" x14ac:dyDescent="0.2">
      <c r="D57" s="203"/>
      <c r="E57" s="203"/>
      <c r="F57" s="203"/>
      <c r="G57" s="203" t="e">
        <f>+#REF!-#REF!</f>
        <v>#REF!</v>
      </c>
    </row>
  </sheetData>
  <mergeCells count="10">
    <mergeCell ref="C20:G20"/>
    <mergeCell ref="B22:M22"/>
    <mergeCell ref="B28:D28"/>
    <mergeCell ref="A31:A34"/>
    <mergeCell ref="A51:A53"/>
    <mergeCell ref="A35:A38"/>
    <mergeCell ref="A39:A42"/>
    <mergeCell ref="A43:A44"/>
    <mergeCell ref="A45:A48"/>
    <mergeCell ref="A49:A50"/>
  </mergeCells>
  <phoneticPr fontId="0" type="noConversion"/>
  <pageMargins left="0.25" right="0.25" top="0.75" bottom="0.75" header="0.3" footer="0.3"/>
  <pageSetup paperSize="8" scale="77" fitToHeight="0" orientation="landscape" r:id="rId1"/>
  <headerFooter alignWithMargins="0"/>
  <rowBreaks count="1" manualBreakCount="1">
    <brk id="2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44"/>
  <sheetViews>
    <sheetView workbookViewId="0">
      <selection activeCell="E11" sqref="E11"/>
    </sheetView>
  </sheetViews>
  <sheetFormatPr defaultRowHeight="12.75" x14ac:dyDescent="0.2"/>
  <cols>
    <col min="1" max="1" width="26.5703125" customWidth="1"/>
    <col min="4" max="4" width="10.5703125" customWidth="1"/>
    <col min="5" max="5" width="10.140625" bestFit="1" customWidth="1"/>
    <col min="7" max="7" width="10.5703125" customWidth="1"/>
    <col min="8" max="8" width="9.5703125" customWidth="1"/>
    <col min="9" max="9" width="10" bestFit="1" customWidth="1"/>
    <col min="11" max="11" width="12.5703125" customWidth="1"/>
    <col min="12" max="12" width="11" customWidth="1"/>
    <col min="14" max="14" width="16.5703125" customWidth="1"/>
    <col min="16" max="16" width="11" customWidth="1"/>
    <col min="17" max="17" width="10.140625" customWidth="1"/>
    <col min="22" max="22" width="16.5703125" customWidth="1"/>
    <col min="24" max="24" width="11" customWidth="1"/>
    <col min="25" max="25" width="10.140625" customWidth="1"/>
    <col min="30" max="30" width="19.28515625" customWidth="1"/>
    <col min="38" max="38" width="20.85546875" customWidth="1"/>
    <col min="40" max="40" width="10" customWidth="1"/>
    <col min="41" max="41" width="11.28515625" customWidth="1"/>
    <col min="43" max="43" width="10.42578125" customWidth="1"/>
    <col min="44" max="44" width="9.42578125" customWidth="1"/>
    <col min="46" max="46" width="19" customWidth="1"/>
    <col min="54" max="54" width="20.140625" customWidth="1"/>
  </cols>
  <sheetData>
    <row r="1" spans="1:60" ht="16.5" thickBot="1" x14ac:dyDescent="0.3">
      <c r="A1" s="28" t="s">
        <v>33</v>
      </c>
      <c r="B1" s="38"/>
      <c r="C1" s="38"/>
      <c r="D1" s="38"/>
      <c r="E1" s="29"/>
    </row>
    <row r="2" spans="1:60" ht="27" customHeight="1" thickBot="1" x14ac:dyDescent="0.3">
      <c r="A2" s="74" t="s">
        <v>38</v>
      </c>
      <c r="F2" s="145" t="s">
        <v>122</v>
      </c>
      <c r="I2" s="3"/>
      <c r="N2" s="66" t="s">
        <v>24</v>
      </c>
      <c r="O2" s="29">
        <v>1</v>
      </c>
      <c r="R2" s="66" t="s">
        <v>123</v>
      </c>
      <c r="S2" s="314" t="s">
        <v>125</v>
      </c>
      <c r="T2" s="315"/>
      <c r="V2" s="66" t="s">
        <v>24</v>
      </c>
      <c r="W2" s="29">
        <v>2</v>
      </c>
      <c r="Z2" s="66" t="s">
        <v>123</v>
      </c>
      <c r="AA2" s="314" t="s">
        <v>125</v>
      </c>
      <c r="AB2" s="315"/>
      <c r="AD2" s="66" t="s">
        <v>24</v>
      </c>
      <c r="AE2" s="29">
        <v>3</v>
      </c>
      <c r="AH2" s="66" t="s">
        <v>123</v>
      </c>
      <c r="AI2" s="316" t="s">
        <v>126</v>
      </c>
      <c r="AJ2" s="315"/>
      <c r="AL2" s="66" t="s">
        <v>24</v>
      </c>
      <c r="AM2" s="29">
        <v>4</v>
      </c>
      <c r="AP2" s="66" t="s">
        <v>123</v>
      </c>
      <c r="AQ2" s="316" t="s">
        <v>126</v>
      </c>
      <c r="AR2" s="315"/>
      <c r="AT2" s="66" t="s">
        <v>24</v>
      </c>
      <c r="AU2" s="29">
        <v>5</v>
      </c>
      <c r="AX2" s="66" t="s">
        <v>123</v>
      </c>
      <c r="AY2" s="316" t="s">
        <v>126</v>
      </c>
      <c r="AZ2" s="315"/>
      <c r="BB2" s="66" t="s">
        <v>24</v>
      </c>
      <c r="BC2" s="29">
        <v>6</v>
      </c>
      <c r="BF2" s="66" t="s">
        <v>123</v>
      </c>
      <c r="BG2" s="314" t="s">
        <v>124</v>
      </c>
      <c r="BH2" s="315"/>
    </row>
    <row r="3" spans="1:60" ht="13.5" thickBot="1" x14ac:dyDescent="0.25">
      <c r="A3" s="311" t="s">
        <v>42</v>
      </c>
      <c r="B3" s="309"/>
      <c r="C3" s="309"/>
      <c r="D3" s="309"/>
      <c r="E3" s="309"/>
      <c r="F3" s="50"/>
      <c r="G3" s="50"/>
      <c r="H3" s="53"/>
      <c r="I3" s="3"/>
      <c r="J3" s="35" t="s">
        <v>20</v>
      </c>
      <c r="K3" s="38"/>
      <c r="L3" s="36"/>
      <c r="N3" s="60" t="s">
        <v>8</v>
      </c>
      <c r="O3" s="53"/>
      <c r="V3" s="60" t="s">
        <v>26</v>
      </c>
      <c r="W3" s="53"/>
      <c r="AD3" s="60" t="s">
        <v>8</v>
      </c>
      <c r="AE3" s="53"/>
      <c r="AL3" s="60" t="s">
        <v>26</v>
      </c>
      <c r="AM3" s="53"/>
      <c r="AT3" s="60" t="s">
        <v>8</v>
      </c>
      <c r="AU3" s="53"/>
      <c r="BB3" s="60" t="s">
        <v>26</v>
      </c>
      <c r="BC3" s="53"/>
    </row>
    <row r="4" spans="1:60" ht="15.75" customHeight="1" thickBot="1" x14ac:dyDescent="0.25">
      <c r="A4" s="24" t="s">
        <v>51</v>
      </c>
      <c r="B4" s="58" t="s">
        <v>17</v>
      </c>
      <c r="C4" s="58" t="s">
        <v>18</v>
      </c>
      <c r="D4" s="58" t="s">
        <v>21</v>
      </c>
      <c r="E4" s="58" t="s">
        <v>19</v>
      </c>
      <c r="F4" s="58" t="s">
        <v>22</v>
      </c>
      <c r="G4" s="312" t="s">
        <v>39</v>
      </c>
      <c r="H4" s="313"/>
      <c r="I4" s="3"/>
      <c r="J4" s="22" t="s">
        <v>43</v>
      </c>
      <c r="K4" s="51"/>
      <c r="L4" s="21" t="s">
        <v>21</v>
      </c>
      <c r="N4" s="57" t="s">
        <v>35</v>
      </c>
      <c r="O4" s="15">
        <v>0</v>
      </c>
      <c r="V4" s="57" t="s">
        <v>35</v>
      </c>
      <c r="W4" s="15">
        <v>0</v>
      </c>
      <c r="AD4" s="57" t="s">
        <v>35</v>
      </c>
      <c r="AE4" s="15"/>
      <c r="AL4" s="57" t="s">
        <v>25</v>
      </c>
      <c r="AM4" s="15"/>
      <c r="AT4" s="57" t="s">
        <v>35</v>
      </c>
      <c r="AU4" s="15"/>
      <c r="BB4" s="57" t="s">
        <v>25</v>
      </c>
      <c r="BC4" s="15"/>
    </row>
    <row r="5" spans="1:60" ht="13.5" thickBot="1" x14ac:dyDescent="0.25">
      <c r="A5" s="73"/>
      <c r="B5" s="54">
        <v>1</v>
      </c>
      <c r="C5" s="12">
        <f>$A$5/'Beregningsskema tilbud med afd.'!B$11</f>
        <v>0</v>
      </c>
      <c r="D5" s="12">
        <f>+A5*'Beregningsskema tilbud med afd.'!$B$10</f>
        <v>0</v>
      </c>
      <c r="E5" s="12">
        <f>SUM(A5-C5)</f>
        <v>0</v>
      </c>
      <c r="F5" s="55">
        <v>2004</v>
      </c>
      <c r="G5" s="55">
        <f>IF('Beregningsskema tilbud med afd.'!$B$12=Afskrivninger!F5,Afskrivninger!D5,0)</f>
        <v>0</v>
      </c>
      <c r="H5" s="56">
        <f>IF('Beregningsskema tilbud med afd.'!$B$12=Afskrivninger!F5,Afskrivninger!C5,0)</f>
        <v>0</v>
      </c>
      <c r="I5" s="3"/>
      <c r="J5" s="52"/>
      <c r="K5" s="43"/>
      <c r="L5" s="59">
        <f>+J5*'Beregningsskema tilbud med afd.'!B10</f>
        <v>0</v>
      </c>
      <c r="N5" s="22" t="s">
        <v>36</v>
      </c>
      <c r="O5" s="70">
        <v>2000</v>
      </c>
      <c r="V5" s="22" t="s">
        <v>36</v>
      </c>
      <c r="W5" s="70">
        <v>2000</v>
      </c>
      <c r="AD5" s="22" t="s">
        <v>36</v>
      </c>
      <c r="AE5" s="70"/>
      <c r="AL5" s="22" t="s">
        <v>28</v>
      </c>
      <c r="AM5" s="70"/>
      <c r="AT5" s="22" t="s">
        <v>36</v>
      </c>
      <c r="AU5" s="70"/>
      <c r="BB5" s="22" t="s">
        <v>28</v>
      </c>
      <c r="BC5" s="70"/>
    </row>
    <row r="6" spans="1:60" x14ac:dyDescent="0.2">
      <c r="A6" s="41"/>
      <c r="B6" s="48">
        <f t="shared" ref="B6:B34" si="0">+B5+1</f>
        <v>2</v>
      </c>
      <c r="C6" s="12">
        <f>$A$5/'Beregningsskema tilbud med afd.'!B$11</f>
        <v>0</v>
      </c>
      <c r="D6" s="47">
        <f>+E5*'Beregningsskema tilbud med afd.'!$B$10</f>
        <v>0</v>
      </c>
      <c r="E6" s="47">
        <f t="shared" ref="E6:E34" si="1">SUM(E5-C6)</f>
        <v>0</v>
      </c>
      <c r="F6" s="46">
        <f t="shared" ref="F6:F34" si="2">+F5+1</f>
        <v>2005</v>
      </c>
      <c r="G6" s="46">
        <f>IF('Beregningsskema tilbud med afd.'!$B$12=Afskrivninger!F6,Afskrivninger!D6,0)</f>
        <v>0</v>
      </c>
      <c r="H6" s="49">
        <f>IF('Beregningsskema tilbud med afd.'!$B$12=Afskrivninger!F6,Afskrivninger!C6,0)</f>
        <v>0</v>
      </c>
      <c r="I6" s="3"/>
      <c r="N6" s="22" t="s">
        <v>58</v>
      </c>
      <c r="O6" s="70">
        <v>7</v>
      </c>
      <c r="P6" t="s">
        <v>60</v>
      </c>
      <c r="V6" s="22" t="s">
        <v>58</v>
      </c>
      <c r="W6" s="70">
        <v>1</v>
      </c>
      <c r="X6" t="s">
        <v>60</v>
      </c>
      <c r="AD6" s="22" t="s">
        <v>58</v>
      </c>
      <c r="AE6" s="70">
        <v>1</v>
      </c>
      <c r="AF6" t="s">
        <v>60</v>
      </c>
      <c r="AL6" s="22" t="s">
        <v>58</v>
      </c>
      <c r="AM6" s="70">
        <v>1</v>
      </c>
      <c r="AN6" t="s">
        <v>60</v>
      </c>
      <c r="AT6" s="22" t="s">
        <v>58</v>
      </c>
      <c r="AU6" s="70">
        <v>1</v>
      </c>
      <c r="AV6" t="s">
        <v>60</v>
      </c>
      <c r="BB6" s="22" t="s">
        <v>58</v>
      </c>
      <c r="BC6" s="70">
        <v>1</v>
      </c>
      <c r="BD6" t="s">
        <v>60</v>
      </c>
    </row>
    <row r="7" spans="1:60" ht="13.5" thickBot="1" x14ac:dyDescent="0.25">
      <c r="A7" s="41"/>
      <c r="B7" s="48">
        <f t="shared" si="0"/>
        <v>3</v>
      </c>
      <c r="C7" s="12">
        <f>$A$5/'Beregningsskema tilbud med afd.'!B$11</f>
        <v>0</v>
      </c>
      <c r="D7" s="47">
        <f>+E6*'Beregningsskema tilbud med afd.'!$B$10</f>
        <v>0</v>
      </c>
      <c r="E7" s="47">
        <f t="shared" si="1"/>
        <v>0</v>
      </c>
      <c r="F7" s="46">
        <f t="shared" si="2"/>
        <v>2006</v>
      </c>
      <c r="G7" s="46">
        <f>IF('Beregningsskema tilbud med afd.'!$B$12=Afskrivninger!F7,Afskrivninger!D7,0)</f>
        <v>0</v>
      </c>
      <c r="H7" s="49">
        <f>IF('Beregningsskema tilbud med afd.'!$B$12=Afskrivninger!F7,Afskrivninger!C7,0)</f>
        <v>0</v>
      </c>
      <c r="I7" s="3"/>
      <c r="N7" s="67" t="s">
        <v>37</v>
      </c>
      <c r="O7" s="71">
        <v>30</v>
      </c>
      <c r="V7" s="67" t="s">
        <v>37</v>
      </c>
      <c r="W7" s="71">
        <v>30</v>
      </c>
      <c r="AD7" s="67" t="s">
        <v>37</v>
      </c>
      <c r="AE7" s="71">
        <v>1</v>
      </c>
      <c r="AL7" s="67" t="s">
        <v>57</v>
      </c>
      <c r="AM7" s="71">
        <v>1</v>
      </c>
      <c r="AT7" s="67" t="s">
        <v>37</v>
      </c>
      <c r="AU7" s="71">
        <v>1</v>
      </c>
      <c r="BB7" s="67" t="s">
        <v>27</v>
      </c>
      <c r="BC7" s="71">
        <v>1</v>
      </c>
    </row>
    <row r="8" spans="1:60" ht="12.75" customHeight="1" x14ac:dyDescent="0.2">
      <c r="A8" s="39"/>
      <c r="B8" s="48">
        <f t="shared" si="0"/>
        <v>4</v>
      </c>
      <c r="C8" s="12">
        <f>$A$5/'Beregningsskema tilbud med afd.'!B$11</f>
        <v>0</v>
      </c>
      <c r="D8" s="47">
        <f>+E7*'Beregningsskema tilbud med afd.'!$B$10</f>
        <v>0</v>
      </c>
      <c r="E8" s="47">
        <f t="shared" si="1"/>
        <v>0</v>
      </c>
      <c r="F8" s="46">
        <f t="shared" si="2"/>
        <v>2007</v>
      </c>
      <c r="G8" s="46">
        <f>IF('Beregningsskema tilbud med afd.'!$B$12=Afskrivninger!F8,Afskrivninger!D8,0)</f>
        <v>0</v>
      </c>
      <c r="H8" s="49">
        <f>IF('Beregningsskema tilbud med afd.'!$B$12=Afskrivninger!F8,Afskrivninger!C8,0)</f>
        <v>0</v>
      </c>
      <c r="I8" s="3"/>
      <c r="N8" s="57"/>
      <c r="O8" s="69"/>
      <c r="P8" s="50"/>
      <c r="Q8" s="69"/>
      <c r="R8" s="50"/>
      <c r="S8" s="304" t="s">
        <v>34</v>
      </c>
      <c r="T8" s="305"/>
      <c r="V8" s="57"/>
      <c r="W8" s="69"/>
      <c r="X8" s="50"/>
      <c r="Y8" s="69"/>
      <c r="Z8" s="50"/>
      <c r="AA8" s="304" t="s">
        <v>34</v>
      </c>
      <c r="AB8" s="305"/>
      <c r="AD8" s="57"/>
      <c r="AE8" s="69"/>
      <c r="AF8" s="50"/>
      <c r="AG8" s="69"/>
      <c r="AH8" s="50"/>
      <c r="AI8" s="304" t="s">
        <v>34</v>
      </c>
      <c r="AJ8" s="305"/>
      <c r="AL8" s="57"/>
      <c r="AM8" s="69"/>
      <c r="AN8" s="50"/>
      <c r="AO8" s="69"/>
      <c r="AP8" s="50"/>
      <c r="AQ8" s="304" t="s">
        <v>34</v>
      </c>
      <c r="AR8" s="305"/>
      <c r="AT8" s="57"/>
      <c r="AU8" s="69"/>
      <c r="AV8" s="50"/>
      <c r="AW8" s="69"/>
      <c r="AX8" s="50"/>
      <c r="AY8" s="304" t="s">
        <v>34</v>
      </c>
      <c r="AZ8" s="305"/>
      <c r="BB8" s="57"/>
      <c r="BC8" s="69"/>
      <c r="BD8" s="50"/>
      <c r="BE8" s="69"/>
      <c r="BF8" s="50"/>
      <c r="BG8" s="304" t="s">
        <v>34</v>
      </c>
      <c r="BH8" s="305"/>
    </row>
    <row r="9" spans="1:60" ht="13.5" thickBot="1" x14ac:dyDescent="0.25">
      <c r="A9" s="39"/>
      <c r="B9" s="48">
        <f t="shared" si="0"/>
        <v>5</v>
      </c>
      <c r="C9" s="12">
        <f>$A$5/'Beregningsskema tilbud med afd.'!B$11</f>
        <v>0</v>
      </c>
      <c r="D9" s="47">
        <f>+E8*'Beregningsskema tilbud med afd.'!$B$10</f>
        <v>0</v>
      </c>
      <c r="E9" s="47">
        <f t="shared" si="1"/>
        <v>0</v>
      </c>
      <c r="F9" s="46">
        <f t="shared" si="2"/>
        <v>2008</v>
      </c>
      <c r="G9" s="46">
        <f>IF('Beregningsskema tilbud med afd.'!$B$12=Afskrivninger!F9,Afskrivninger!D9,0)</f>
        <v>0</v>
      </c>
      <c r="H9" s="49">
        <f>IF('Beregningsskema tilbud med afd.'!$B$12=Afskrivninger!F9,Afskrivninger!C9,0)</f>
        <v>0</v>
      </c>
      <c r="I9" s="3"/>
      <c r="N9" s="67" t="s">
        <v>17</v>
      </c>
      <c r="O9" s="34" t="s">
        <v>18</v>
      </c>
      <c r="P9" s="68" t="s">
        <v>21</v>
      </c>
      <c r="Q9" s="34" t="s">
        <v>19</v>
      </c>
      <c r="R9" s="68" t="s">
        <v>23</v>
      </c>
      <c r="S9" s="306"/>
      <c r="T9" s="307"/>
      <c r="V9" s="67" t="s">
        <v>29</v>
      </c>
      <c r="W9" s="34" t="s">
        <v>30</v>
      </c>
      <c r="X9" s="68" t="s">
        <v>21</v>
      </c>
      <c r="Y9" s="34" t="s">
        <v>19</v>
      </c>
      <c r="Z9" s="68" t="s">
        <v>22</v>
      </c>
      <c r="AA9" s="306"/>
      <c r="AB9" s="307"/>
      <c r="AD9" s="67" t="s">
        <v>17</v>
      </c>
      <c r="AE9" s="34" t="s">
        <v>18</v>
      </c>
      <c r="AF9" s="68" t="s">
        <v>21</v>
      </c>
      <c r="AG9" s="34" t="s">
        <v>19</v>
      </c>
      <c r="AH9" s="68" t="s">
        <v>23</v>
      </c>
      <c r="AI9" s="306"/>
      <c r="AJ9" s="307"/>
      <c r="AL9" s="67" t="s">
        <v>29</v>
      </c>
      <c r="AM9" s="34" t="s">
        <v>30</v>
      </c>
      <c r="AN9" s="68" t="s">
        <v>21</v>
      </c>
      <c r="AO9" s="34" t="s">
        <v>19</v>
      </c>
      <c r="AP9" s="68" t="s">
        <v>22</v>
      </c>
      <c r="AQ9" s="306"/>
      <c r="AR9" s="307"/>
      <c r="AT9" s="67" t="s">
        <v>17</v>
      </c>
      <c r="AU9" s="34" t="s">
        <v>18</v>
      </c>
      <c r="AV9" s="68" t="s">
        <v>21</v>
      </c>
      <c r="AW9" s="34" t="s">
        <v>19</v>
      </c>
      <c r="AX9" s="68" t="s">
        <v>23</v>
      </c>
      <c r="AY9" s="306"/>
      <c r="AZ9" s="307"/>
      <c r="BB9" s="67" t="s">
        <v>29</v>
      </c>
      <c r="BC9" s="34" t="s">
        <v>30</v>
      </c>
      <c r="BD9" s="68" t="s">
        <v>21</v>
      </c>
      <c r="BE9" s="34" t="s">
        <v>19</v>
      </c>
      <c r="BF9" s="68" t="s">
        <v>22</v>
      </c>
      <c r="BG9" s="306"/>
      <c r="BH9" s="307"/>
    </row>
    <row r="10" spans="1:60" ht="13.5" thickBot="1" x14ac:dyDescent="0.25">
      <c r="A10" s="39"/>
      <c r="B10" s="48">
        <f t="shared" si="0"/>
        <v>6</v>
      </c>
      <c r="C10" s="12">
        <f>$A$5/'Beregningsskema tilbud med afd.'!B$11</f>
        <v>0</v>
      </c>
      <c r="D10" s="47">
        <f>+E9*'Beregningsskema tilbud med afd.'!$B$10</f>
        <v>0</v>
      </c>
      <c r="E10" s="47">
        <f t="shared" si="1"/>
        <v>0</v>
      </c>
      <c r="F10" s="46">
        <f t="shared" si="2"/>
        <v>2009</v>
      </c>
      <c r="G10" s="46">
        <f>IF('Beregningsskema tilbud med afd.'!$B$12=Afskrivninger!F10,Afskrivninger!D10,0)</f>
        <v>0</v>
      </c>
      <c r="H10" s="49">
        <f>IF('Beregningsskema tilbud med afd.'!$B$12=Afskrivninger!F10,Afskrivninger!C10,0)</f>
        <v>0</v>
      </c>
      <c r="I10" s="3"/>
      <c r="N10" s="24"/>
      <c r="O10" s="38"/>
      <c r="P10" s="38"/>
      <c r="Q10" s="38"/>
      <c r="R10" s="38"/>
      <c r="S10" s="105" t="s">
        <v>59</v>
      </c>
      <c r="T10" s="106" t="s">
        <v>30</v>
      </c>
      <c r="V10" s="24"/>
      <c r="W10" s="38"/>
      <c r="X10" s="38"/>
      <c r="Y10" s="38"/>
      <c r="Z10" s="38"/>
      <c r="AA10" s="105" t="s">
        <v>59</v>
      </c>
      <c r="AB10" s="106" t="s">
        <v>30</v>
      </c>
      <c r="AD10" s="24"/>
      <c r="AE10" s="38"/>
      <c r="AF10" s="38"/>
      <c r="AG10" s="38"/>
      <c r="AH10" s="38"/>
      <c r="AI10" s="105" t="s">
        <v>59</v>
      </c>
      <c r="AJ10" s="106" t="s">
        <v>30</v>
      </c>
      <c r="AL10" s="24"/>
      <c r="AM10" s="38"/>
      <c r="AN10" s="38"/>
      <c r="AO10" s="38"/>
      <c r="AP10" s="38"/>
      <c r="AQ10" s="105" t="s">
        <v>59</v>
      </c>
      <c r="AR10" s="106" t="s">
        <v>30</v>
      </c>
      <c r="AT10" s="24"/>
      <c r="AU10" s="38"/>
      <c r="AV10" s="38"/>
      <c r="AW10" s="38"/>
      <c r="AX10" s="38"/>
      <c r="AY10" s="105" t="s">
        <v>59</v>
      </c>
      <c r="AZ10" s="106" t="s">
        <v>30</v>
      </c>
      <c r="BB10" s="24"/>
      <c r="BC10" s="38"/>
      <c r="BD10" s="38"/>
      <c r="BE10" s="38"/>
      <c r="BF10" s="38"/>
      <c r="BG10" s="105" t="s">
        <v>59</v>
      </c>
      <c r="BH10" s="106" t="s">
        <v>30</v>
      </c>
    </row>
    <row r="11" spans="1:60" x14ac:dyDescent="0.2">
      <c r="A11" s="39"/>
      <c r="B11" s="48">
        <f t="shared" si="0"/>
        <v>7</v>
      </c>
      <c r="C11" s="12">
        <f>$A$5/'Beregningsskema tilbud med afd.'!B$11</f>
        <v>0</v>
      </c>
      <c r="D11" s="47">
        <f>+E10*'Beregningsskema tilbud med afd.'!$B$10</f>
        <v>0</v>
      </c>
      <c r="E11" s="47">
        <f t="shared" si="1"/>
        <v>0</v>
      </c>
      <c r="F11" s="46">
        <f t="shared" si="2"/>
        <v>2010</v>
      </c>
      <c r="G11" s="46">
        <f>IF('Beregningsskema tilbud med afd.'!$B$12=Afskrivninger!F11,Afskrivninger!D11,0)</f>
        <v>0</v>
      </c>
      <c r="H11" s="49">
        <f>IF('Beregningsskema tilbud med afd.'!$B$12=Afskrivninger!F11,Afskrivninger!C11,0)</f>
        <v>0</v>
      </c>
      <c r="I11" s="3"/>
      <c r="N11" s="39">
        <v>1</v>
      </c>
      <c r="O11" s="40">
        <f>O4/O7*(13-O6)/12</f>
        <v>0</v>
      </c>
      <c r="P11" s="40">
        <f>ROUND(+O4*'Beregningsskema tilbud med afd.'!$B$10,0)*(13-O6)/12</f>
        <v>0</v>
      </c>
      <c r="Q11" s="40">
        <f>ROUND(+O4-O11,3)</f>
        <v>0</v>
      </c>
      <c r="R11" s="3">
        <f>+O5</f>
        <v>2000</v>
      </c>
      <c r="S11" s="41">
        <f>IF('Beregningsskema tilbud med afd.'!$B$12=Afskrivninger!R11,Afskrivninger!P11,0)*IF($O$5='Beregningsskema tilbud med afd.'!$B$12,(13-Afskrivninger!$O$6)/12,1)*IF(($O$5-$O$7)='Beregningsskema tilbud med afd.'!$B$12,(Afskrivninger!$O$6+13)/12,1)</f>
        <v>0</v>
      </c>
      <c r="T11" s="88">
        <f>IF('Beregningsskema tilbud med afd.'!$B$12=Afskrivninger!R11,Afskrivninger!O11,0)</f>
        <v>0</v>
      </c>
      <c r="V11" s="39">
        <v>1</v>
      </c>
      <c r="W11" s="40">
        <f>W4/W7*(13-W6)/12</f>
        <v>0</v>
      </c>
      <c r="X11" s="40">
        <f>ROUND(+W4*'Beregningsskema tilbud med afd.'!$B$10,0)*(13-W6)/12</f>
        <v>0</v>
      </c>
      <c r="Y11" s="40">
        <f>ROUND(+W4-W11,3)</f>
        <v>0</v>
      </c>
      <c r="Z11" s="3">
        <f>+W5</f>
        <v>2000</v>
      </c>
      <c r="AA11" s="41">
        <f>IF('Beregningsskema tilbud med afd.'!$B$12=Afskrivninger!Z11,Afskrivninger!X11,0)*IF($W$5='Beregningsskema tilbud med afd.'!$B$12,(13-Afskrivninger!$W$6)/12,1)*IF(($W$5-$W$7)='Beregningsskema tilbud med afd.'!$B$12,(Afskrivninger!$W$6+13)/12,1)</f>
        <v>0</v>
      </c>
      <c r="AB11" s="88">
        <f>IF('Beregningsskema tilbud med afd.'!$B$12=Afskrivninger!Z11,Afskrivninger!W11,0)</f>
        <v>0</v>
      </c>
      <c r="AD11" s="39">
        <v>1</v>
      </c>
      <c r="AE11" s="40">
        <f>AE4/AE7*(13-AE6)/12</f>
        <v>0</v>
      </c>
      <c r="AF11" s="40">
        <f>ROUND(+AE4*'Beregningsskema tilbud med afd.'!$B$10,0)*(13-AE6)/12</f>
        <v>0</v>
      </c>
      <c r="AG11" s="40">
        <f>ROUND(+AE4-AE11,3)</f>
        <v>0</v>
      </c>
      <c r="AH11" s="3">
        <f>+AE5</f>
        <v>0</v>
      </c>
      <c r="AI11" s="41">
        <f>IF('Beregningsskema tilbud med afd.'!$B$12=Afskrivninger!AH11,Afskrivninger!AF11,0)*IF($AE$5='Beregningsskema tilbud med afd.'!$B$12,(13-Afskrivninger!$AE$6)/12,1)*IF(($AE$5-$AE$7)='Beregningsskema tilbud med afd.'!$B$12,(Afskrivninger!$AE$6+13)/12,1)</f>
        <v>0</v>
      </c>
      <c r="AJ11" s="88">
        <f>IF('Beregningsskema tilbud med afd.'!$B$12=Afskrivninger!AH11,Afskrivninger!AE11,0)</f>
        <v>0</v>
      </c>
      <c r="AL11" s="39">
        <v>1</v>
      </c>
      <c r="AM11" s="40">
        <f>AM4/AM7*(13-AM6)/12</f>
        <v>0</v>
      </c>
      <c r="AN11" s="40">
        <f>ROUND(+AM4*'Beregningsskema tilbud med afd.'!$B$10,0)*(13-AM6)/12</f>
        <v>0</v>
      </c>
      <c r="AO11" s="40">
        <f>ROUND(+AM4-AM11,3)</f>
        <v>0</v>
      </c>
      <c r="AP11" s="3">
        <f>+AM5</f>
        <v>0</v>
      </c>
      <c r="AQ11" s="41">
        <f>IF('Beregningsskema tilbud med afd.'!$B$12=Afskrivninger!AP11,Afskrivninger!AN11,0)*IF($AM$5='Beregningsskema tilbud med afd.'!$B$12,(13-Afskrivninger!$AM$6)/12,1)*IF(($AM$5-$AM$7)='Beregningsskema tilbud med afd.'!$B$12,(Afskrivninger!$AM$6+13)/12,1)</f>
        <v>0</v>
      </c>
      <c r="AR11" s="88">
        <f>IF('Beregningsskema tilbud med afd.'!$B$12=Afskrivninger!AP11,Afskrivninger!AM11,0)</f>
        <v>0</v>
      </c>
      <c r="AT11" s="39">
        <v>1</v>
      </c>
      <c r="AU11" s="40">
        <f>AU4/AU7*(13-AU6)/12</f>
        <v>0</v>
      </c>
      <c r="AV11" s="40">
        <f>ROUND(+AU4*'Beregningsskema tilbud med afd.'!$B$10,0)*(13-AU6)/12</f>
        <v>0</v>
      </c>
      <c r="AW11" s="40">
        <f>ROUND(+AU4-AU11,3)</f>
        <v>0</v>
      </c>
      <c r="AX11" s="3">
        <f>+AU5</f>
        <v>0</v>
      </c>
      <c r="AY11" s="41">
        <f>IF('Beregningsskema tilbud med afd.'!$B$12=Afskrivninger!AX11,Afskrivninger!AV11,0)*IF($AU$5='Beregningsskema tilbud med afd.'!$B$12,(13-Afskrivninger!$AU$6)/12,1)*IF(($AU$5-$AU$7)='Beregningsskema tilbud med afd.'!$B$12,(Afskrivninger!$AU$6+13)/12,1)</f>
        <v>0</v>
      </c>
      <c r="AZ11" s="88">
        <f>IF('Beregningsskema tilbud med afd.'!$B$12=Afskrivninger!AX11,Afskrivninger!AU11,0)</f>
        <v>0</v>
      </c>
      <c r="BB11" s="39">
        <v>1</v>
      </c>
      <c r="BC11" s="40">
        <f>BC4/BC7*(13-BC6)/12</f>
        <v>0</v>
      </c>
      <c r="BD11" s="40">
        <f>ROUND(+BC4*'Beregningsskema tilbud med afd.'!$B$10,0)*(13-BC6)/12</f>
        <v>0</v>
      </c>
      <c r="BE11" s="40">
        <f>ROUND(+BC4-BC11,3)</f>
        <v>0</v>
      </c>
      <c r="BF11" s="3">
        <f>+BC5</f>
        <v>0</v>
      </c>
      <c r="BG11" s="41">
        <f>IF('Beregningsskema tilbud med afd.'!$B$12=Afskrivninger!BF11,Afskrivninger!BD11,0)*IF($BC$5='Beregningsskema tilbud med afd.'!$B$12,(13-Afskrivninger!$BC$6)/12,1)*IF(($BC$5-$BC$7)='Beregningsskema tilbud med afd.'!$B$12,(Afskrivninger!$BC$6+13)/12,1)</f>
        <v>0</v>
      </c>
      <c r="BH11" s="88">
        <f>IF('Beregningsskema tilbud med afd.'!$B$12=Afskrivninger!BF11,Afskrivninger!BC11,0)</f>
        <v>0</v>
      </c>
    </row>
    <row r="12" spans="1:60" x14ac:dyDescent="0.2">
      <c r="A12" s="39"/>
      <c r="B12" s="48">
        <f t="shared" si="0"/>
        <v>8</v>
      </c>
      <c r="C12" s="12">
        <f>$A$5/'Beregningsskema tilbud med afd.'!B$11</f>
        <v>0</v>
      </c>
      <c r="D12" s="47">
        <f>+E11*'Beregningsskema tilbud med afd.'!$B$10</f>
        <v>0</v>
      </c>
      <c r="E12" s="47">
        <f t="shared" si="1"/>
        <v>0</v>
      </c>
      <c r="F12" s="46">
        <f t="shared" si="2"/>
        <v>2011</v>
      </c>
      <c r="G12" s="46">
        <f>IF('Beregningsskema tilbud med afd.'!$B$12=Afskrivninger!F12,Afskrivninger!D12,0)</f>
        <v>0</v>
      </c>
      <c r="H12" s="49">
        <f>IF('Beregningsskema tilbud med afd.'!$B$12=Afskrivninger!F12,Afskrivninger!C12,0)</f>
        <v>0</v>
      </c>
      <c r="I12" s="3"/>
      <c r="N12" s="39">
        <v>2</v>
      </c>
      <c r="O12" s="40">
        <f>IF(Q11&gt;($O$4/$O$7),$O$4/$O$7,Q11)</f>
        <v>0</v>
      </c>
      <c r="P12" s="40">
        <f>ROUND(IF(Q11&gt;0,(+Q11*'Beregningsskema tilbud med afd.'!$B$10),0),0)</f>
        <v>0</v>
      </c>
      <c r="Q12" s="40">
        <f t="shared" ref="Q12:Q18" si="3">ROUND(IF(SUM(Q11-O12)&lt;0,0,(Q11-O12)),3)</f>
        <v>0</v>
      </c>
      <c r="R12" s="3">
        <f>+R11+1</f>
        <v>2001</v>
      </c>
      <c r="S12" s="41">
        <f>IF('Beregningsskema tilbud med afd.'!$B$12=Afskrivninger!R12,Afskrivninger!P12,0)*IF($O$5='Beregningsskema tilbud med afd.'!$B$12,(13-Afskrivninger!$O$6)/12,1)*IF(($O$5-$O$7)='Beregningsskema tilbud med afd.'!$B$12,(Afskrivninger!$O$6+13)/12,1)</f>
        <v>0</v>
      </c>
      <c r="T12" s="88">
        <f>IF('Beregningsskema tilbud med afd.'!$B$12=Afskrivninger!R12,Afskrivninger!O12,0)</f>
        <v>0</v>
      </c>
      <c r="V12" s="39">
        <f>+V11+1</f>
        <v>2</v>
      </c>
      <c r="W12" s="40">
        <f>IF(Y11&gt;($W$4/$W$7),$W$4/$W$7,Y11)</f>
        <v>0</v>
      </c>
      <c r="X12" s="40">
        <f>ROUND(IF(Y11&gt;0,(+Y11*'Beregningsskema tilbud med afd.'!$B$10),0),0)</f>
        <v>0</v>
      </c>
      <c r="Y12" s="40">
        <f t="shared" ref="Y12:Y18" si="4">ROUND(IF(SUM(Y11-W12)&lt;0,0,(Y11-W12)),3)</f>
        <v>0</v>
      </c>
      <c r="Z12" s="3">
        <f>+Z11+1</f>
        <v>2001</v>
      </c>
      <c r="AA12" s="41">
        <f>IF('Beregningsskema tilbud med afd.'!$B$12=Afskrivninger!Z12,Afskrivninger!X12,0)*IF($W$5='Beregningsskema tilbud med afd.'!$B$12,(13-Afskrivninger!$W$6)/12,1)*IF(($W$5-$W$7)='Beregningsskema tilbud med afd.'!$B$12,(Afskrivninger!$W$6+13)/12,1)</f>
        <v>0</v>
      </c>
      <c r="AB12" s="88">
        <f>IF('Beregningsskema tilbud med afd.'!$B$12=Afskrivninger!Z12,Afskrivninger!W12,0)</f>
        <v>0</v>
      </c>
      <c r="AD12" s="39">
        <v>2</v>
      </c>
      <c r="AE12" s="40">
        <f>IF(AG11&gt;($AE$4/$AE$7),$AE$4/$AE$7,AG11)</f>
        <v>0</v>
      </c>
      <c r="AF12" s="40">
        <f>ROUND(IF(AG11&gt;0,(+AG11*'Beregningsskema tilbud med afd.'!$B$10),0),0)</f>
        <v>0</v>
      </c>
      <c r="AG12" s="40">
        <f t="shared" ref="AG12:AG18" si="5">ROUND(IF(SUM(AG11-AE12)&lt;0,0,(AG11-AE12)),3)</f>
        <v>0</v>
      </c>
      <c r="AH12" s="3">
        <f>+AH11+1</f>
        <v>1</v>
      </c>
      <c r="AI12" s="41">
        <f>IF('Beregningsskema tilbud med afd.'!$B$12=Afskrivninger!AH12,Afskrivninger!AF12,0)*IF($AE$5='Beregningsskema tilbud med afd.'!$B$12,(13-Afskrivninger!$AE$6)/12,1)*IF(($AE$5-$AE$7)='Beregningsskema tilbud med afd.'!$B$12,(Afskrivninger!$AE$6+13)/12,1)</f>
        <v>0</v>
      </c>
      <c r="AJ12" s="88">
        <f>IF('Beregningsskema tilbud med afd.'!$B$12=Afskrivninger!AH12,Afskrivninger!AE12,0)</f>
        <v>0</v>
      </c>
      <c r="AL12" s="39">
        <f>+AL11+1</f>
        <v>2</v>
      </c>
      <c r="AM12" s="40">
        <f>IF(AO11&gt;($AM$4/$AM$7),$AM$4/$AM$7,AO11)</f>
        <v>0</v>
      </c>
      <c r="AN12" s="40">
        <f>ROUND(IF(AO11&gt;0,(+AO11*'Beregningsskema tilbud med afd.'!$B$10),0),0)</f>
        <v>0</v>
      </c>
      <c r="AO12" s="40">
        <f t="shared" ref="AO12:AO18" si="6">ROUND(IF(SUM(AO11-AM12)&lt;0,0,(AO11-AM12)),3)</f>
        <v>0</v>
      </c>
      <c r="AP12" s="3">
        <f>+AP11+1</f>
        <v>1</v>
      </c>
      <c r="AQ12" s="41">
        <f>IF('Beregningsskema tilbud med afd.'!$B$12=Afskrivninger!AP12,Afskrivninger!AN12,0)*IF($AM$5='Beregningsskema tilbud med afd.'!$B$12,(13-Afskrivninger!$AM$6)/12,1)*IF(($AM$5-$AM$7)='Beregningsskema tilbud med afd.'!$B$12,(Afskrivninger!$AM$6+13)/12,1)</f>
        <v>0</v>
      </c>
      <c r="AR12" s="88">
        <f>IF('Beregningsskema tilbud med afd.'!$B$12=Afskrivninger!AP12,Afskrivninger!AM12,0)</f>
        <v>0</v>
      </c>
      <c r="AT12" s="39">
        <v>2</v>
      </c>
      <c r="AU12" s="40">
        <f>IF(AW11&gt;($AU$4/$AU$7),$AU$4/AU$7,AW11)</f>
        <v>0</v>
      </c>
      <c r="AV12" s="40">
        <f>ROUND(IF(AW11&gt;0,(+AW11*'Beregningsskema tilbud med afd.'!$B$10),0),0)</f>
        <v>0</v>
      </c>
      <c r="AW12" s="40">
        <f t="shared" ref="AW12:AW18" si="7">ROUND(IF(SUM(AW11-AU12)&lt;0,0,(AW11-AU12)),3)</f>
        <v>0</v>
      </c>
      <c r="AX12" s="3">
        <f>+AX11+1</f>
        <v>1</v>
      </c>
      <c r="AY12" s="41">
        <f>IF('Beregningsskema tilbud med afd.'!$B$12=Afskrivninger!AX12,Afskrivninger!AV12,0)*IF($AU$5='Beregningsskema tilbud med afd.'!$B$12,(13-Afskrivninger!$AU$6)/12,1)*IF(($AU$5-$AU$7)='Beregningsskema tilbud med afd.'!$B$12,(Afskrivninger!$AU$6+13)/12,1)</f>
        <v>0</v>
      </c>
      <c r="AZ12" s="88">
        <f>IF('Beregningsskema tilbud med afd.'!$B$12=Afskrivninger!AX12,Afskrivninger!AU12,0)</f>
        <v>0</v>
      </c>
      <c r="BB12" s="39">
        <f>+BB11+1</f>
        <v>2</v>
      </c>
      <c r="BC12" s="40">
        <f>IF(BE11&gt;($BC$4/$BC$7),$BC$4/$BC$7,BE11)</f>
        <v>0</v>
      </c>
      <c r="BD12" s="40">
        <f>ROUND(IF(BE11&gt;0,(+BE11*'Beregningsskema tilbud med afd.'!$B$10),0),0)</f>
        <v>0</v>
      </c>
      <c r="BE12" s="40">
        <f t="shared" ref="BE12:BE18" si="8">ROUND(IF(SUM(BE11-BC12)&lt;0,0,(BE11-BC12)),3)</f>
        <v>0</v>
      </c>
      <c r="BF12" s="3">
        <f>+BF11+1</f>
        <v>1</v>
      </c>
      <c r="BG12" s="41">
        <f>IF('Beregningsskema tilbud med afd.'!$B$12=Afskrivninger!BF12,Afskrivninger!BD12,0)*IF($BC$5='Beregningsskema tilbud med afd.'!$B$12,(13-Afskrivninger!$BC$6)/12,1)*IF(($BC$5-$BC$7)='Beregningsskema tilbud med afd.'!$B$12,(Afskrivninger!$BC$6+13)/12,1)</f>
        <v>0</v>
      </c>
      <c r="BH12" s="88">
        <f>IF('Beregningsskema tilbud med afd.'!$B$12=Afskrivninger!BF12,Afskrivninger!BC12,0)</f>
        <v>0</v>
      </c>
    </row>
    <row r="13" spans="1:60" x14ac:dyDescent="0.2">
      <c r="A13" s="39"/>
      <c r="B13" s="48">
        <f t="shared" si="0"/>
        <v>9</v>
      </c>
      <c r="C13" s="12">
        <f>$A$5/'Beregningsskema tilbud med afd.'!B$11</f>
        <v>0</v>
      </c>
      <c r="D13" s="47">
        <f>+E12*'Beregningsskema tilbud med afd.'!$B$10</f>
        <v>0</v>
      </c>
      <c r="E13" s="47">
        <f t="shared" si="1"/>
        <v>0</v>
      </c>
      <c r="F13" s="46">
        <f t="shared" si="2"/>
        <v>2012</v>
      </c>
      <c r="G13" s="46">
        <f>IF('Beregningsskema tilbud med afd.'!$B$12=Afskrivninger!F13,Afskrivninger!D13,0)</f>
        <v>0</v>
      </c>
      <c r="H13" s="49">
        <f>IF('Beregningsskema tilbud med afd.'!$B$12=Afskrivninger!F13,Afskrivninger!C13,0)</f>
        <v>0</v>
      </c>
      <c r="I13" s="3"/>
      <c r="N13" s="39">
        <v>3</v>
      </c>
      <c r="O13" s="40">
        <f t="shared" ref="O13:O43" si="9">IF(Q12&gt;($O$4/$O$7),$O$4/$O$7,Q12)</f>
        <v>0</v>
      </c>
      <c r="P13" s="40">
        <f>ROUND(IF(Q12&gt;0,(+Q12*'Beregningsskema tilbud med afd.'!$B$10),0),0)</f>
        <v>0</v>
      </c>
      <c r="Q13" s="40">
        <f t="shared" si="3"/>
        <v>0</v>
      </c>
      <c r="R13" s="3">
        <f t="shared" ref="R13:R43" si="10">+R12+1</f>
        <v>2002</v>
      </c>
      <c r="S13" s="41">
        <f>IF('Beregningsskema tilbud med afd.'!$B$12=Afskrivninger!R13,Afskrivninger!P13,0)*IF($O$5='Beregningsskema tilbud med afd.'!$B$12,(13-Afskrivninger!$O$6)/12,1)*IF(($O$5-$O$7)='Beregningsskema tilbud med afd.'!$B$12,(Afskrivninger!$O$6+13)/12,1)</f>
        <v>0</v>
      </c>
      <c r="T13" s="88">
        <f>IF('Beregningsskema tilbud med afd.'!$B$12=Afskrivninger!R13,Afskrivninger!O13,0)</f>
        <v>0</v>
      </c>
      <c r="V13" s="39">
        <f t="shared" ref="V13:V43" si="11">+V12+1</f>
        <v>3</v>
      </c>
      <c r="W13" s="40">
        <f t="shared" ref="W13:W43" si="12">IF(Y12&gt;($W$4/$W$7),$W$4/$W$7,Y12)</f>
        <v>0</v>
      </c>
      <c r="X13" s="40">
        <f>ROUND(IF(Y12&gt;0,(+Y12*'Beregningsskema tilbud med afd.'!$B$10),0),0)</f>
        <v>0</v>
      </c>
      <c r="Y13" s="40">
        <f t="shared" si="4"/>
        <v>0</v>
      </c>
      <c r="Z13" s="3">
        <f t="shared" ref="Z13:Z43" si="13">+Z12+1</f>
        <v>2002</v>
      </c>
      <c r="AA13" s="41">
        <f>IF('Beregningsskema tilbud med afd.'!$B$12=Afskrivninger!Z13,Afskrivninger!X13,0)*IF($W$5='Beregningsskema tilbud med afd.'!$B$12,(13-Afskrivninger!$W$6)/12,1)*IF(($W$5-$W$7)='Beregningsskema tilbud med afd.'!$B$12,(Afskrivninger!$W$6+13)/12,1)</f>
        <v>0</v>
      </c>
      <c r="AB13" s="88">
        <f>IF('Beregningsskema tilbud med afd.'!$B$12=Afskrivninger!Z13,Afskrivninger!W13,0)</f>
        <v>0</v>
      </c>
      <c r="AD13" s="39">
        <v>3</v>
      </c>
      <c r="AE13" s="40">
        <f t="shared" ref="AE13:AE43" si="14">IF(AG12&gt;($AE$4/$AE$7),$AE$4/$AE$7,AG12)</f>
        <v>0</v>
      </c>
      <c r="AF13" s="40">
        <f>ROUND(IF(AG12&gt;0,(+AG12*'Beregningsskema tilbud med afd.'!$B$10),0),0)</f>
        <v>0</v>
      </c>
      <c r="AG13" s="40">
        <f t="shared" si="5"/>
        <v>0</v>
      </c>
      <c r="AH13" s="3">
        <f t="shared" ref="AH13:AH43" si="15">+AH12+1</f>
        <v>2</v>
      </c>
      <c r="AI13" s="41">
        <f>IF('Beregningsskema tilbud med afd.'!$B$12=Afskrivninger!AH13,Afskrivninger!AF13,0)*IF($AE$5='Beregningsskema tilbud med afd.'!$B$12,(13-Afskrivninger!$AE$6)/12,1)*IF(($AE$5-$AE$7)='Beregningsskema tilbud med afd.'!$B$12,(Afskrivninger!$AE$6+13)/12,1)</f>
        <v>0</v>
      </c>
      <c r="AJ13" s="88">
        <f>IF('Beregningsskema tilbud med afd.'!$B$12=Afskrivninger!AH13,Afskrivninger!AE13,0)</f>
        <v>0</v>
      </c>
      <c r="AL13" s="39">
        <f t="shared" ref="AL13:AL43" si="16">+AL12+1</f>
        <v>3</v>
      </c>
      <c r="AM13" s="40">
        <f t="shared" ref="AM13:AM43" si="17">IF(AO12&gt;($AM$4/$AM$7),$AM$4/$AM$7,AO12)</f>
        <v>0</v>
      </c>
      <c r="AN13" s="40">
        <f>ROUND(IF(AO12&gt;0,(+AO12*'Beregningsskema tilbud med afd.'!$B$10),0),0)</f>
        <v>0</v>
      </c>
      <c r="AO13" s="40">
        <f t="shared" si="6"/>
        <v>0</v>
      </c>
      <c r="AP13" s="3">
        <f t="shared" ref="AP13:AP43" si="18">+AP12+1</f>
        <v>2</v>
      </c>
      <c r="AQ13" s="41">
        <f>IF('Beregningsskema tilbud med afd.'!$B$12=Afskrivninger!AP13,Afskrivninger!AN13,0)*IF($AM$5='Beregningsskema tilbud med afd.'!$B$12,(13-Afskrivninger!$AM$6)/12,1)*IF(($AM$5-$AM$7)='Beregningsskema tilbud med afd.'!$B$12,(Afskrivninger!$AM$6+13)/12,1)</f>
        <v>0</v>
      </c>
      <c r="AR13" s="88">
        <f>IF('Beregningsskema tilbud med afd.'!$B$12=Afskrivninger!AP13,Afskrivninger!AM13,0)</f>
        <v>0</v>
      </c>
      <c r="AT13" s="39">
        <v>3</v>
      </c>
      <c r="AU13" s="40">
        <f t="shared" ref="AU13:AU43" si="19">IF(AW12&gt;($AU$4/$AU$7),$AU$4/AU$7,AW12)</f>
        <v>0</v>
      </c>
      <c r="AV13" s="40">
        <f>ROUND(IF(AW12&gt;0,(+AW12*'Beregningsskema tilbud med afd.'!$B$10),0),0)</f>
        <v>0</v>
      </c>
      <c r="AW13" s="40">
        <f t="shared" si="7"/>
        <v>0</v>
      </c>
      <c r="AX13" s="3">
        <f t="shared" ref="AX13:AX43" si="20">+AX12+1</f>
        <v>2</v>
      </c>
      <c r="AY13" s="41">
        <f>IF('Beregningsskema tilbud med afd.'!$B$12=Afskrivninger!AX13,Afskrivninger!AV13,0)*IF($AU$5='Beregningsskema tilbud med afd.'!$B$12,(13-Afskrivninger!$AU$6)/12,1)*IF(($AU$5-$AU$7)='Beregningsskema tilbud med afd.'!$B$12,(Afskrivninger!$AU$6+13)/12,1)</f>
        <v>0</v>
      </c>
      <c r="AZ13" s="88">
        <f>IF('Beregningsskema tilbud med afd.'!$B$12=Afskrivninger!AX13,Afskrivninger!AU13,0)</f>
        <v>0</v>
      </c>
      <c r="BB13" s="39">
        <f t="shared" ref="BB13:BB43" si="21">+BB12+1</f>
        <v>3</v>
      </c>
      <c r="BC13" s="40">
        <f t="shared" ref="BC13:BC43" si="22">IF(BE12&gt;($BC$4/$BC$7),$BC$4/$BC$7,BE12)</f>
        <v>0</v>
      </c>
      <c r="BD13" s="40">
        <f>ROUND(IF(BE12&gt;0,(+BE12*'Beregningsskema tilbud med afd.'!$B$10),0),0)</f>
        <v>0</v>
      </c>
      <c r="BE13" s="40">
        <f t="shared" si="8"/>
        <v>0</v>
      </c>
      <c r="BF13" s="3">
        <f t="shared" ref="BF13:BF43" si="23">+BF12+1</f>
        <v>2</v>
      </c>
      <c r="BG13" s="41">
        <f>IF('Beregningsskema tilbud med afd.'!$B$12=Afskrivninger!BF13,Afskrivninger!BD13,0)*IF($BC$5='Beregningsskema tilbud med afd.'!$B$12,(13-Afskrivninger!$BC$6)/12,1)*IF(($BC$5-$BC$7)='Beregningsskema tilbud med afd.'!$B$12,(Afskrivninger!$BC$6+13)/12,1)</f>
        <v>0</v>
      </c>
      <c r="BH13" s="88">
        <f>IF('Beregningsskema tilbud med afd.'!$B$12=Afskrivninger!BF13,Afskrivninger!BC13,0)</f>
        <v>0</v>
      </c>
    </row>
    <row r="14" spans="1:60" x14ac:dyDescent="0.2">
      <c r="A14" s="39"/>
      <c r="B14" s="48">
        <f t="shared" si="0"/>
        <v>10</v>
      </c>
      <c r="C14" s="12">
        <f>$A$5/'Beregningsskema tilbud med afd.'!B$11</f>
        <v>0</v>
      </c>
      <c r="D14" s="47">
        <f>+E13*'Beregningsskema tilbud med afd.'!$B$10</f>
        <v>0</v>
      </c>
      <c r="E14" s="47">
        <f t="shared" si="1"/>
        <v>0</v>
      </c>
      <c r="F14" s="46">
        <f t="shared" si="2"/>
        <v>2013</v>
      </c>
      <c r="G14" s="46">
        <f>IF('Beregningsskema tilbud med afd.'!$B$12=Afskrivninger!F14,Afskrivninger!D14,0)</f>
        <v>0</v>
      </c>
      <c r="H14" s="49">
        <f>IF('Beregningsskema tilbud med afd.'!$B$12=Afskrivninger!F14,Afskrivninger!C14,0)</f>
        <v>0</v>
      </c>
      <c r="I14" s="3"/>
      <c r="N14" s="39">
        <v>4</v>
      </c>
      <c r="O14" s="40">
        <f t="shared" si="9"/>
        <v>0</v>
      </c>
      <c r="P14" s="40">
        <f>ROUND(IF(Q13&gt;0,(+Q13*'Beregningsskema tilbud med afd.'!$B$10),0),0)</f>
        <v>0</v>
      </c>
      <c r="Q14" s="40">
        <f t="shared" si="3"/>
        <v>0</v>
      </c>
      <c r="R14" s="3">
        <f t="shared" si="10"/>
        <v>2003</v>
      </c>
      <c r="S14" s="41">
        <f>IF('Beregningsskema tilbud med afd.'!$B$12=Afskrivninger!R14,Afskrivninger!P14,0)*IF($O$5='Beregningsskema tilbud med afd.'!$B$12,(13-Afskrivninger!$O$6)/12,1)*IF(($O$5-$O$7)='Beregningsskema tilbud med afd.'!$B$12,(Afskrivninger!$O$6+13)/12,1)</f>
        <v>0</v>
      </c>
      <c r="T14" s="88">
        <f>IF('Beregningsskema tilbud med afd.'!$B$12=Afskrivninger!R14,Afskrivninger!O14,0)</f>
        <v>0</v>
      </c>
      <c r="V14" s="39">
        <f t="shared" si="11"/>
        <v>4</v>
      </c>
      <c r="W14" s="40">
        <f t="shared" si="12"/>
        <v>0</v>
      </c>
      <c r="X14" s="40">
        <f>ROUND(IF(Y13&gt;0,(+Y13*'Beregningsskema tilbud med afd.'!$B$10),0),0)</f>
        <v>0</v>
      </c>
      <c r="Y14" s="40">
        <f t="shared" si="4"/>
        <v>0</v>
      </c>
      <c r="Z14" s="3">
        <f t="shared" si="13"/>
        <v>2003</v>
      </c>
      <c r="AA14" s="41">
        <f>IF('Beregningsskema tilbud med afd.'!$B$12=Afskrivninger!Z14,Afskrivninger!X14,0)*IF($W$5='Beregningsskema tilbud med afd.'!$B$12,(13-Afskrivninger!$W$6)/12,1)*IF(($W$5-$W$7)='Beregningsskema tilbud med afd.'!$B$12,(Afskrivninger!$W$6+13)/12,1)</f>
        <v>0</v>
      </c>
      <c r="AB14" s="88">
        <f>IF('Beregningsskema tilbud med afd.'!$B$12=Afskrivninger!Z14,Afskrivninger!W14,0)</f>
        <v>0</v>
      </c>
      <c r="AD14" s="39">
        <v>4</v>
      </c>
      <c r="AE14" s="40">
        <f t="shared" si="14"/>
        <v>0</v>
      </c>
      <c r="AF14" s="40">
        <f>ROUND(IF(AG13&gt;0,(+AG13*'Beregningsskema tilbud med afd.'!$B$10),0),0)</f>
        <v>0</v>
      </c>
      <c r="AG14" s="40">
        <f t="shared" si="5"/>
        <v>0</v>
      </c>
      <c r="AH14" s="3">
        <f t="shared" si="15"/>
        <v>3</v>
      </c>
      <c r="AI14" s="41">
        <f>IF('Beregningsskema tilbud med afd.'!$B$12=Afskrivninger!AH14,Afskrivninger!AF14,0)*IF($AE$5='Beregningsskema tilbud med afd.'!$B$12,(13-Afskrivninger!$AE$6)/12,1)*IF(($AE$5-$AE$7)='Beregningsskema tilbud med afd.'!$B$12,(Afskrivninger!$AE$6+13)/12,1)</f>
        <v>0</v>
      </c>
      <c r="AJ14" s="88">
        <f>IF('Beregningsskema tilbud med afd.'!$B$12=Afskrivninger!AH14,Afskrivninger!AE14,0)</f>
        <v>0</v>
      </c>
      <c r="AL14" s="39">
        <f t="shared" si="16"/>
        <v>4</v>
      </c>
      <c r="AM14" s="40">
        <f t="shared" si="17"/>
        <v>0</v>
      </c>
      <c r="AN14" s="40">
        <f>ROUND(IF(AO13&gt;0,(+AO13*'Beregningsskema tilbud med afd.'!$B$10),0),0)</f>
        <v>0</v>
      </c>
      <c r="AO14" s="40">
        <f t="shared" si="6"/>
        <v>0</v>
      </c>
      <c r="AP14" s="3">
        <f t="shared" si="18"/>
        <v>3</v>
      </c>
      <c r="AQ14" s="41">
        <f>IF('Beregningsskema tilbud med afd.'!$B$12=Afskrivninger!AP14,Afskrivninger!AN14,0)*IF($AM$5='Beregningsskema tilbud med afd.'!$B$12,(13-Afskrivninger!$AM$6)/12,1)*IF(($AM$5-$AM$7)='Beregningsskema tilbud med afd.'!$B$12,(Afskrivninger!$AM$6+13)/12,1)</f>
        <v>0</v>
      </c>
      <c r="AR14" s="88">
        <f>IF('Beregningsskema tilbud med afd.'!$B$12=Afskrivninger!AP14,Afskrivninger!AM14,0)</f>
        <v>0</v>
      </c>
      <c r="AT14" s="39">
        <v>4</v>
      </c>
      <c r="AU14" s="40">
        <f t="shared" si="19"/>
        <v>0</v>
      </c>
      <c r="AV14" s="40">
        <f>ROUND(IF(AW13&gt;0,(+AW13*'Beregningsskema tilbud med afd.'!$B$10),0),0)</f>
        <v>0</v>
      </c>
      <c r="AW14" s="40">
        <f t="shared" si="7"/>
        <v>0</v>
      </c>
      <c r="AX14" s="3">
        <f t="shared" si="20"/>
        <v>3</v>
      </c>
      <c r="AY14" s="41">
        <f>IF('Beregningsskema tilbud med afd.'!$B$12=Afskrivninger!AX14,Afskrivninger!AV14,0)*IF($AU$5='Beregningsskema tilbud med afd.'!$B$12,(13-Afskrivninger!$AU$6)/12,1)*IF(($AU$5-$AU$7)='Beregningsskema tilbud med afd.'!$B$12,(Afskrivninger!$AU$6+13)/12,1)</f>
        <v>0</v>
      </c>
      <c r="AZ14" s="88">
        <f>IF('Beregningsskema tilbud med afd.'!$B$12=Afskrivninger!AX14,Afskrivninger!AU14,0)</f>
        <v>0</v>
      </c>
      <c r="BB14" s="39">
        <f t="shared" si="21"/>
        <v>4</v>
      </c>
      <c r="BC14" s="40">
        <f t="shared" si="22"/>
        <v>0</v>
      </c>
      <c r="BD14" s="40">
        <f>ROUND(IF(BE13&gt;0,(+BE13*'Beregningsskema tilbud med afd.'!$B$10),0),0)</f>
        <v>0</v>
      </c>
      <c r="BE14" s="40">
        <f t="shared" si="8"/>
        <v>0</v>
      </c>
      <c r="BF14" s="3">
        <f t="shared" si="23"/>
        <v>3</v>
      </c>
      <c r="BG14" s="41">
        <f>IF('Beregningsskema tilbud med afd.'!$B$12=Afskrivninger!BF14,Afskrivninger!BD14,0)*IF($BC$5='Beregningsskema tilbud med afd.'!$B$12,(13-Afskrivninger!$BC$6)/12,1)*IF(($BC$5-$BC$7)='Beregningsskema tilbud med afd.'!$B$12,(Afskrivninger!$BC$6+13)/12,1)</f>
        <v>0</v>
      </c>
      <c r="BH14" s="88">
        <f>IF('Beregningsskema tilbud med afd.'!$B$12=Afskrivninger!BF14,Afskrivninger!BC14,0)</f>
        <v>0</v>
      </c>
    </row>
    <row r="15" spans="1:60" x14ac:dyDescent="0.2">
      <c r="A15" s="39"/>
      <c r="B15" s="48">
        <f t="shared" si="0"/>
        <v>11</v>
      </c>
      <c r="C15" s="12">
        <f>$A$5/'Beregningsskema tilbud med afd.'!B$11</f>
        <v>0</v>
      </c>
      <c r="D15" s="47">
        <f>+E14*'Beregningsskema tilbud med afd.'!$B$10</f>
        <v>0</v>
      </c>
      <c r="E15" s="47">
        <f t="shared" si="1"/>
        <v>0</v>
      </c>
      <c r="F15" s="46">
        <f t="shared" si="2"/>
        <v>2014</v>
      </c>
      <c r="G15" s="46">
        <f>IF('Beregningsskema tilbud med afd.'!$B$12=Afskrivninger!F15,Afskrivninger!D15,0)</f>
        <v>0</v>
      </c>
      <c r="H15" s="49">
        <f>IF('Beregningsskema tilbud med afd.'!$B$12=Afskrivninger!F15,Afskrivninger!C15,0)</f>
        <v>0</v>
      </c>
      <c r="I15" s="3"/>
      <c r="N15" s="39">
        <v>5</v>
      </c>
      <c r="O15" s="40">
        <f t="shared" si="9"/>
        <v>0</v>
      </c>
      <c r="P15" s="40">
        <f>ROUND(IF(Q14&gt;0,(+Q14*'Beregningsskema tilbud med afd.'!$B$10),0),0)</f>
        <v>0</v>
      </c>
      <c r="Q15" s="40">
        <f t="shared" si="3"/>
        <v>0</v>
      </c>
      <c r="R15" s="3">
        <f t="shared" si="10"/>
        <v>2004</v>
      </c>
      <c r="S15" s="41">
        <f>IF('Beregningsskema tilbud med afd.'!$B$12=Afskrivninger!R15,Afskrivninger!P15,0)*IF($O$5='Beregningsskema tilbud med afd.'!$B$12,(13-Afskrivninger!$O$6)/12,1)*IF(($O$5-$O$7)='Beregningsskema tilbud med afd.'!$B$12,(Afskrivninger!$O$6+13)/12,1)</f>
        <v>0</v>
      </c>
      <c r="T15" s="88">
        <f>IF('Beregningsskema tilbud med afd.'!$B$12=Afskrivninger!R15,Afskrivninger!O15,0)</f>
        <v>0</v>
      </c>
      <c r="V15" s="39">
        <f t="shared" si="11"/>
        <v>5</v>
      </c>
      <c r="W15" s="40">
        <f t="shared" si="12"/>
        <v>0</v>
      </c>
      <c r="X15" s="40">
        <f>ROUND(IF(Y14&gt;0,(+Y14*'Beregningsskema tilbud med afd.'!$B$10),0),0)</f>
        <v>0</v>
      </c>
      <c r="Y15" s="40">
        <f t="shared" si="4"/>
        <v>0</v>
      </c>
      <c r="Z15" s="3">
        <f t="shared" si="13"/>
        <v>2004</v>
      </c>
      <c r="AA15" s="41">
        <f>IF('Beregningsskema tilbud med afd.'!$B$12=Afskrivninger!Z15,Afskrivninger!X15,0)*IF($W$5='Beregningsskema tilbud med afd.'!$B$12,(13-Afskrivninger!$W$6)/12,1)*IF(($W$5-$W$7)='Beregningsskema tilbud med afd.'!$B$12,(Afskrivninger!$W$6+13)/12,1)</f>
        <v>0</v>
      </c>
      <c r="AB15" s="88">
        <f>IF('Beregningsskema tilbud med afd.'!$B$12=Afskrivninger!Z15,Afskrivninger!W15,0)</f>
        <v>0</v>
      </c>
      <c r="AD15" s="39">
        <v>5</v>
      </c>
      <c r="AE15" s="40">
        <f t="shared" si="14"/>
        <v>0</v>
      </c>
      <c r="AF15" s="40">
        <f>ROUND(IF(AG14&gt;0,(+AG14*'Beregningsskema tilbud med afd.'!$B$10),0),0)</f>
        <v>0</v>
      </c>
      <c r="AG15" s="40">
        <f t="shared" si="5"/>
        <v>0</v>
      </c>
      <c r="AH15" s="3">
        <f t="shared" si="15"/>
        <v>4</v>
      </c>
      <c r="AI15" s="41">
        <f>IF('Beregningsskema tilbud med afd.'!$B$12=Afskrivninger!AH15,Afskrivninger!AF15,0)*IF($AE$5='Beregningsskema tilbud med afd.'!$B$12,(13-Afskrivninger!$AE$6)/12,1)*IF(($AE$5-$AE$7)='Beregningsskema tilbud med afd.'!$B$12,(Afskrivninger!$AE$6+13)/12,1)</f>
        <v>0</v>
      </c>
      <c r="AJ15" s="88">
        <f>IF('Beregningsskema tilbud med afd.'!$B$12=Afskrivninger!AH15,Afskrivninger!AE15,0)</f>
        <v>0</v>
      </c>
      <c r="AL15" s="39">
        <f t="shared" si="16"/>
        <v>5</v>
      </c>
      <c r="AM15" s="40">
        <f t="shared" si="17"/>
        <v>0</v>
      </c>
      <c r="AN15" s="40">
        <f>ROUND(IF(AO14&gt;0,(+AO14*'Beregningsskema tilbud med afd.'!$B$10),0),0)</f>
        <v>0</v>
      </c>
      <c r="AO15" s="40">
        <f t="shared" si="6"/>
        <v>0</v>
      </c>
      <c r="AP15" s="3">
        <f t="shared" si="18"/>
        <v>4</v>
      </c>
      <c r="AQ15" s="41">
        <f>IF('Beregningsskema tilbud med afd.'!$B$12=Afskrivninger!AP15,Afskrivninger!AN15,0)*IF($AM$5='Beregningsskema tilbud med afd.'!$B$12,(13-Afskrivninger!$AM$6)/12,1)*IF(($AM$5+$AM$7-1)='Beregningsskema tilbud med afd.'!$B$12,(Afskrivninger!$AM$6)/12,1)</f>
        <v>0</v>
      </c>
      <c r="AR15" s="88">
        <f>IF('Beregningsskema tilbud med afd.'!$B$12=Afskrivninger!AP15,Afskrivninger!AM15,0)</f>
        <v>0</v>
      </c>
      <c r="AT15" s="39">
        <v>5</v>
      </c>
      <c r="AU15" s="40">
        <f t="shared" si="19"/>
        <v>0</v>
      </c>
      <c r="AV15" s="40">
        <f>ROUND(IF(AW14&gt;0,(+AW14*'Beregningsskema tilbud med afd.'!$B$10),0),0)</f>
        <v>0</v>
      </c>
      <c r="AW15" s="40">
        <f t="shared" si="7"/>
        <v>0</v>
      </c>
      <c r="AX15" s="3">
        <f t="shared" si="20"/>
        <v>4</v>
      </c>
      <c r="AY15" s="41">
        <f>IF('Beregningsskema tilbud med afd.'!$B$12=Afskrivninger!AX15,Afskrivninger!AV15,0)*IF($AU$5='Beregningsskema tilbud med afd.'!$B$12,(13-Afskrivninger!$AU$6)/12,1)*IF(($AU$5-$AU$7)='Beregningsskema tilbud med afd.'!$B$12,(Afskrivninger!$AU$6+13)/12,1)</f>
        <v>0</v>
      </c>
      <c r="AZ15" s="88">
        <f>IF('Beregningsskema tilbud med afd.'!$B$12=Afskrivninger!AX15,Afskrivninger!AU15,0)</f>
        <v>0</v>
      </c>
      <c r="BB15" s="39">
        <f t="shared" si="21"/>
        <v>5</v>
      </c>
      <c r="BC15" s="40">
        <f t="shared" si="22"/>
        <v>0</v>
      </c>
      <c r="BD15" s="40">
        <f>ROUND(IF(BE14&gt;0,(+BE14*'Beregningsskema tilbud med afd.'!$B$10),0),0)</f>
        <v>0</v>
      </c>
      <c r="BE15" s="40">
        <f t="shared" si="8"/>
        <v>0</v>
      </c>
      <c r="BF15" s="3">
        <f t="shared" si="23"/>
        <v>4</v>
      </c>
      <c r="BG15" s="41">
        <f>IF('Beregningsskema tilbud med afd.'!$B$12=Afskrivninger!BF15,Afskrivninger!BD15,0)*IF($BC$5='Beregningsskema tilbud med afd.'!$B$12,(13-Afskrivninger!$BC$6)/12,1)*IF(($BC$5-$BC$7)='Beregningsskema tilbud med afd.'!$B$12,(Afskrivninger!$BC$6+13)/12,1)</f>
        <v>0</v>
      </c>
      <c r="BH15" s="88">
        <f>IF('Beregningsskema tilbud med afd.'!$B$12=Afskrivninger!BF15,Afskrivninger!BC15,0)</f>
        <v>0</v>
      </c>
    </row>
    <row r="16" spans="1:60" x14ac:dyDescent="0.2">
      <c r="A16" s="39"/>
      <c r="B16" s="48">
        <f t="shared" si="0"/>
        <v>12</v>
      </c>
      <c r="C16" s="12">
        <f>$A$5/'Beregningsskema tilbud med afd.'!B$11</f>
        <v>0</v>
      </c>
      <c r="D16" s="47">
        <f>+E15*'Beregningsskema tilbud med afd.'!$B$10</f>
        <v>0</v>
      </c>
      <c r="E16" s="47">
        <f t="shared" si="1"/>
        <v>0</v>
      </c>
      <c r="F16" s="46">
        <f t="shared" si="2"/>
        <v>2015</v>
      </c>
      <c r="G16" s="46">
        <f>IF('Beregningsskema tilbud med afd.'!$B$12=Afskrivninger!F16,Afskrivninger!D16,0)</f>
        <v>0</v>
      </c>
      <c r="H16" s="49">
        <f>IF('Beregningsskema tilbud med afd.'!$B$12=Afskrivninger!F16,Afskrivninger!C16,0)</f>
        <v>0</v>
      </c>
      <c r="I16" s="3"/>
      <c r="N16" s="39">
        <v>6</v>
      </c>
      <c r="O16" s="40">
        <f t="shared" si="9"/>
        <v>0</v>
      </c>
      <c r="P16" s="40">
        <f>ROUND(IF(Q15&gt;0,(+Q15*'Beregningsskema tilbud med afd.'!$B$10),0),0)</f>
        <v>0</v>
      </c>
      <c r="Q16" s="40">
        <f t="shared" si="3"/>
        <v>0</v>
      </c>
      <c r="R16" s="3">
        <f t="shared" si="10"/>
        <v>2005</v>
      </c>
      <c r="S16" s="41">
        <f>IF('Beregningsskema tilbud med afd.'!$B$12=Afskrivninger!R16,Afskrivninger!P16,0)*IF($O$5='Beregningsskema tilbud med afd.'!$B$12,(13-Afskrivninger!$O$6)/12,1)*IF(($O$5-$O$7)='Beregningsskema tilbud med afd.'!$B$12,(Afskrivninger!$O$6+13)/12,1)</f>
        <v>0</v>
      </c>
      <c r="T16" s="88">
        <f>IF('Beregningsskema tilbud med afd.'!$B$12=Afskrivninger!R16,Afskrivninger!O16,0)</f>
        <v>0</v>
      </c>
      <c r="V16" s="39">
        <f t="shared" si="11"/>
        <v>6</v>
      </c>
      <c r="W16" s="40">
        <f t="shared" si="12"/>
        <v>0</v>
      </c>
      <c r="X16" s="40">
        <f>ROUND(IF(Y15&gt;0,(+Y15*'Beregningsskema tilbud med afd.'!$B$10),0),0)</f>
        <v>0</v>
      </c>
      <c r="Y16" s="40">
        <f t="shared" si="4"/>
        <v>0</v>
      </c>
      <c r="Z16" s="3">
        <f t="shared" si="13"/>
        <v>2005</v>
      </c>
      <c r="AA16" s="41">
        <f>IF('Beregningsskema tilbud med afd.'!$B$12=Afskrivninger!Z16,Afskrivninger!X16,0)*IF($W$5='Beregningsskema tilbud med afd.'!$B$12,(13-Afskrivninger!$W$6)/12,1)*IF(($W$5-$W$7)='Beregningsskema tilbud med afd.'!$B$12,(Afskrivninger!$W$6+13)/12,1)</f>
        <v>0</v>
      </c>
      <c r="AB16" s="88">
        <f>IF('Beregningsskema tilbud med afd.'!$B$12=Afskrivninger!Z16,Afskrivninger!W16,0)</f>
        <v>0</v>
      </c>
      <c r="AD16" s="39">
        <v>6</v>
      </c>
      <c r="AE16" s="40">
        <f t="shared" si="14"/>
        <v>0</v>
      </c>
      <c r="AF16" s="40">
        <f>ROUND(IF(AG15&gt;0,(+AG15*'Beregningsskema tilbud med afd.'!$B$10),0),0)</f>
        <v>0</v>
      </c>
      <c r="AG16" s="40">
        <f t="shared" si="5"/>
        <v>0</v>
      </c>
      <c r="AH16" s="3">
        <f t="shared" si="15"/>
        <v>5</v>
      </c>
      <c r="AI16" s="41">
        <f>IF('Beregningsskema tilbud med afd.'!$B$12=Afskrivninger!AH16,Afskrivninger!AF16,0)*IF($AE$5='Beregningsskema tilbud med afd.'!$B$12,(13-Afskrivninger!$AE$6)/12,1)*IF(($AE$5-$AE$7)='Beregningsskema tilbud med afd.'!$B$12,(Afskrivninger!$AE$6+13)/12,1)</f>
        <v>0</v>
      </c>
      <c r="AJ16" s="88">
        <f>IF('Beregningsskema tilbud med afd.'!$B$12=Afskrivninger!AH16,Afskrivninger!AE16,0)</f>
        <v>0</v>
      </c>
      <c r="AL16" s="39">
        <f t="shared" si="16"/>
        <v>6</v>
      </c>
      <c r="AM16" s="40">
        <f t="shared" si="17"/>
        <v>0</v>
      </c>
      <c r="AN16" s="40">
        <f>ROUND(IF(AO15&gt;0,(+AO15*'Beregningsskema tilbud med afd.'!$B$10),0),0)</f>
        <v>0</v>
      </c>
      <c r="AO16" s="40">
        <f t="shared" si="6"/>
        <v>0</v>
      </c>
      <c r="AP16" s="3">
        <f t="shared" si="18"/>
        <v>5</v>
      </c>
      <c r="AQ16" s="41">
        <f>IF('Beregningsskema tilbud med afd.'!$B$12=Afskrivninger!AP16,Afskrivninger!AN16,0)*IF($AM$5='Beregningsskema tilbud med afd.'!$B$12,(13-Afskrivninger!$AM$6)/12,1)*IF(($AM$5-$AM$7)='Beregningsskema tilbud med afd.'!$B$12,(Afskrivninger!$AM$6+13)/12,1)</f>
        <v>0</v>
      </c>
      <c r="AR16" s="88">
        <f>IF('Beregningsskema tilbud med afd.'!$B$12=Afskrivninger!AP16,Afskrivninger!AM16,0)</f>
        <v>0</v>
      </c>
      <c r="AT16" s="39">
        <v>6</v>
      </c>
      <c r="AU16" s="40">
        <f t="shared" si="19"/>
        <v>0</v>
      </c>
      <c r="AV16" s="40">
        <f>ROUND(IF(AW15&gt;0,(+AW15*'Beregningsskema tilbud med afd.'!$B$10),0),0)</f>
        <v>0</v>
      </c>
      <c r="AW16" s="40">
        <f t="shared" si="7"/>
        <v>0</v>
      </c>
      <c r="AX16" s="3">
        <f t="shared" si="20"/>
        <v>5</v>
      </c>
      <c r="AY16" s="41">
        <f>IF('Beregningsskema tilbud med afd.'!$B$12=Afskrivninger!AX16,Afskrivninger!AV16,0)*IF($AU$5='Beregningsskema tilbud med afd.'!$B$12,(13-Afskrivninger!$AU$6)/12,1)*IF(($AU$5-$AU$7)='Beregningsskema tilbud med afd.'!$B$12,(Afskrivninger!$AU$6+13)/12,1)</f>
        <v>0</v>
      </c>
      <c r="AZ16" s="88">
        <f>IF('Beregningsskema tilbud med afd.'!$B$12=Afskrivninger!AX16,Afskrivninger!AU16,0)</f>
        <v>0</v>
      </c>
      <c r="BB16" s="39">
        <f t="shared" si="21"/>
        <v>6</v>
      </c>
      <c r="BC16" s="40">
        <f t="shared" si="22"/>
        <v>0</v>
      </c>
      <c r="BD16" s="40">
        <f>ROUND(IF(BE15&gt;0,(+BE15*'Beregningsskema tilbud med afd.'!$B$10),0),0)</f>
        <v>0</v>
      </c>
      <c r="BE16" s="40">
        <f t="shared" si="8"/>
        <v>0</v>
      </c>
      <c r="BF16" s="3">
        <f t="shared" si="23"/>
        <v>5</v>
      </c>
      <c r="BG16" s="41">
        <f>IF('Beregningsskema tilbud med afd.'!$B$12=Afskrivninger!BF16,Afskrivninger!BD16,0)*IF($BC$5='Beregningsskema tilbud med afd.'!$B$12,(13-Afskrivninger!$BC$6)/12,1)*IF(($BC$5-$BC$7)='Beregningsskema tilbud med afd.'!$B$12,(Afskrivninger!$BC$6+13)/12,1)</f>
        <v>0</v>
      </c>
      <c r="BH16" s="88">
        <f>IF('Beregningsskema tilbud med afd.'!$B$12=Afskrivninger!BF16,Afskrivninger!BC16,0)</f>
        <v>0</v>
      </c>
    </row>
    <row r="17" spans="1:60" x14ac:dyDescent="0.2">
      <c r="A17" s="39"/>
      <c r="B17" s="48">
        <f t="shared" si="0"/>
        <v>13</v>
      </c>
      <c r="C17" s="12">
        <f>$A$5/'Beregningsskema tilbud med afd.'!B$11</f>
        <v>0</v>
      </c>
      <c r="D17" s="47">
        <f>+E16*'Beregningsskema tilbud med afd.'!$B$10</f>
        <v>0</v>
      </c>
      <c r="E17" s="47">
        <f t="shared" si="1"/>
        <v>0</v>
      </c>
      <c r="F17" s="46">
        <f t="shared" si="2"/>
        <v>2016</v>
      </c>
      <c r="G17" s="46">
        <f>IF('Beregningsskema tilbud med afd.'!$B$12=Afskrivninger!F17,Afskrivninger!D17,0)</f>
        <v>0</v>
      </c>
      <c r="H17" s="49">
        <f>IF('Beregningsskema tilbud med afd.'!$B$12=Afskrivninger!F17,Afskrivninger!C17,0)</f>
        <v>0</v>
      </c>
      <c r="I17" s="3"/>
      <c r="N17" s="39">
        <v>7</v>
      </c>
      <c r="O17" s="40">
        <f t="shared" si="9"/>
        <v>0</v>
      </c>
      <c r="P17" s="40">
        <f>ROUND(IF(Q16&gt;0,(+Q16*'Beregningsskema tilbud med afd.'!$B$10),0),0)</f>
        <v>0</v>
      </c>
      <c r="Q17" s="40">
        <f t="shared" si="3"/>
        <v>0</v>
      </c>
      <c r="R17" s="3">
        <f t="shared" si="10"/>
        <v>2006</v>
      </c>
      <c r="S17" s="41">
        <f>IF('Beregningsskema tilbud med afd.'!$B$12=Afskrivninger!R17,Afskrivninger!P17,0)*IF($O$5='Beregningsskema tilbud med afd.'!$B$12,(13-Afskrivninger!$O$6)/12,1)*IF(($O$5-$O$7)='Beregningsskema tilbud med afd.'!$B$12,(Afskrivninger!$O$6+13)/12,1)</f>
        <v>0</v>
      </c>
      <c r="T17" s="88">
        <f>IF('Beregningsskema tilbud med afd.'!$B$12=Afskrivninger!R17,Afskrivninger!O17,0)</f>
        <v>0</v>
      </c>
      <c r="V17" s="39">
        <f t="shared" si="11"/>
        <v>7</v>
      </c>
      <c r="W17" s="40">
        <f t="shared" si="12"/>
        <v>0</v>
      </c>
      <c r="X17" s="40">
        <f>ROUND(IF(Y16&gt;0,(+Y16*'Beregningsskema tilbud med afd.'!$B$10),0),0)</f>
        <v>0</v>
      </c>
      <c r="Y17" s="40">
        <f t="shared" si="4"/>
        <v>0</v>
      </c>
      <c r="Z17" s="3">
        <f t="shared" si="13"/>
        <v>2006</v>
      </c>
      <c r="AA17" s="41">
        <f>IF('Beregningsskema tilbud med afd.'!$B$12=Afskrivninger!Z17,Afskrivninger!X17,0)*IF($W$5='Beregningsskema tilbud med afd.'!$B$12,(13-Afskrivninger!$W$6)/12,1)*IF(($W$5-$W$7)='Beregningsskema tilbud med afd.'!$B$12,(Afskrivninger!$W$6+13)/12,1)</f>
        <v>0</v>
      </c>
      <c r="AB17" s="88">
        <f>IF('Beregningsskema tilbud med afd.'!$B$12=Afskrivninger!Z17,Afskrivninger!W17,0)</f>
        <v>0</v>
      </c>
      <c r="AD17" s="39">
        <v>7</v>
      </c>
      <c r="AE17" s="40">
        <f t="shared" si="14"/>
        <v>0</v>
      </c>
      <c r="AF17" s="40">
        <f>ROUND(IF(AG16&gt;0,(+AG16*'Beregningsskema tilbud med afd.'!$B$10),0),0)</f>
        <v>0</v>
      </c>
      <c r="AG17" s="40">
        <f t="shared" si="5"/>
        <v>0</v>
      </c>
      <c r="AH17" s="3">
        <f t="shared" si="15"/>
        <v>6</v>
      </c>
      <c r="AI17" s="41">
        <f>IF('Beregningsskema tilbud med afd.'!$B$12=Afskrivninger!AH17,Afskrivninger!AF17,0)*IF($AE$5='Beregningsskema tilbud med afd.'!$B$12,(13-Afskrivninger!$AE$6)/12,1)*IF(($AE$5-$AE$7)='Beregningsskema tilbud med afd.'!$B$12,(Afskrivninger!$AE$6+13)/12,1)</f>
        <v>0</v>
      </c>
      <c r="AJ17" s="88">
        <f>IF('Beregningsskema tilbud med afd.'!$B$12=Afskrivninger!AH17,Afskrivninger!AE17,0)</f>
        <v>0</v>
      </c>
      <c r="AL17" s="39">
        <f t="shared" si="16"/>
        <v>7</v>
      </c>
      <c r="AM17" s="40">
        <f t="shared" si="17"/>
        <v>0</v>
      </c>
      <c r="AN17" s="40">
        <f>ROUND(IF(AO16&gt;0,(+AO16*'Beregningsskema tilbud med afd.'!$B$10),0),0)</f>
        <v>0</v>
      </c>
      <c r="AO17" s="40">
        <f t="shared" si="6"/>
        <v>0</v>
      </c>
      <c r="AP17" s="3">
        <f t="shared" si="18"/>
        <v>6</v>
      </c>
      <c r="AQ17" s="41">
        <f>IF('Beregningsskema tilbud med afd.'!$B$12=Afskrivninger!AP17,Afskrivninger!AN17,0)*IF($AM$5='Beregningsskema tilbud med afd.'!$B$12,(13-Afskrivninger!$AM$6)/12,1)*IF(($AM$5-$AM$7)='Beregningsskema tilbud med afd.'!$B$12,(Afskrivninger!$AM$6+13)/12,1)</f>
        <v>0</v>
      </c>
      <c r="AR17" s="88">
        <f>IF('Beregningsskema tilbud med afd.'!$B$12=Afskrivninger!AP17,Afskrivninger!AM17,0)</f>
        <v>0</v>
      </c>
      <c r="AT17" s="39">
        <v>7</v>
      </c>
      <c r="AU17" s="40">
        <f t="shared" si="19"/>
        <v>0</v>
      </c>
      <c r="AV17" s="40">
        <f>ROUND(IF(AW16&gt;0,(+AW16*'Beregningsskema tilbud med afd.'!$B$10),0),0)</f>
        <v>0</v>
      </c>
      <c r="AW17" s="40">
        <f t="shared" si="7"/>
        <v>0</v>
      </c>
      <c r="AX17" s="3">
        <f t="shared" si="20"/>
        <v>6</v>
      </c>
      <c r="AY17" s="41">
        <f>IF('Beregningsskema tilbud med afd.'!$B$12=Afskrivninger!AX17,Afskrivninger!AV17,0)*IF($AU$5='Beregningsskema tilbud med afd.'!$B$12,(13-Afskrivninger!$AU$6)/12,1)*IF(($AU$5-$AU$7)='Beregningsskema tilbud med afd.'!$B$12,(Afskrivninger!$AU$6+13)/12,1)</f>
        <v>0</v>
      </c>
      <c r="AZ17" s="88">
        <f>IF('Beregningsskema tilbud med afd.'!$B$12=Afskrivninger!AX17,Afskrivninger!AU17,0)</f>
        <v>0</v>
      </c>
      <c r="BB17" s="39">
        <f t="shared" si="21"/>
        <v>7</v>
      </c>
      <c r="BC17" s="40">
        <f t="shared" si="22"/>
        <v>0</v>
      </c>
      <c r="BD17" s="40">
        <f>ROUND(IF(BE16&gt;0,(+BE16*'Beregningsskema tilbud med afd.'!$B$10),0),0)</f>
        <v>0</v>
      </c>
      <c r="BE17" s="40">
        <f t="shared" si="8"/>
        <v>0</v>
      </c>
      <c r="BF17" s="3">
        <f t="shared" si="23"/>
        <v>6</v>
      </c>
      <c r="BG17" s="41">
        <f>IF('Beregningsskema tilbud med afd.'!$B$12=Afskrivninger!BF17,Afskrivninger!BD17,0)*IF($BC$5='Beregningsskema tilbud med afd.'!$B$12,(13-Afskrivninger!$BC$6)/12,1)*IF(($BC$5-$BC$7)='Beregningsskema tilbud med afd.'!$B$12,(Afskrivninger!$BC$6+13)/12,1)</f>
        <v>0</v>
      </c>
      <c r="BH17" s="88">
        <f>IF('Beregningsskema tilbud med afd.'!$B$12=Afskrivninger!BF17,Afskrivninger!BC17,0)</f>
        <v>0</v>
      </c>
    </row>
    <row r="18" spans="1:60" x14ac:dyDescent="0.2">
      <c r="A18" s="39"/>
      <c r="B18" s="48">
        <f t="shared" si="0"/>
        <v>14</v>
      </c>
      <c r="C18" s="12">
        <f>$A$5/'Beregningsskema tilbud med afd.'!B$11</f>
        <v>0</v>
      </c>
      <c r="D18" s="47">
        <f>+E17*'Beregningsskema tilbud med afd.'!$B$10</f>
        <v>0</v>
      </c>
      <c r="E18" s="47">
        <f t="shared" si="1"/>
        <v>0</v>
      </c>
      <c r="F18" s="46">
        <f t="shared" si="2"/>
        <v>2017</v>
      </c>
      <c r="G18" s="46">
        <f>IF('Beregningsskema tilbud med afd.'!$B$12=Afskrivninger!F18,Afskrivninger!D18,0)</f>
        <v>0</v>
      </c>
      <c r="H18" s="49">
        <f>IF('Beregningsskema tilbud med afd.'!$B$12=Afskrivninger!F18,Afskrivninger!C18,0)</f>
        <v>0</v>
      </c>
      <c r="I18" s="3"/>
      <c r="N18" s="39">
        <v>8</v>
      </c>
      <c r="O18" s="40">
        <f t="shared" si="9"/>
        <v>0</v>
      </c>
      <c r="P18" s="40">
        <f>ROUND(IF(Q17&gt;0,(+Q17*'Beregningsskema tilbud med afd.'!$B$10),0),0)</f>
        <v>0</v>
      </c>
      <c r="Q18" s="40">
        <f t="shared" si="3"/>
        <v>0</v>
      </c>
      <c r="R18" s="3">
        <f t="shared" si="10"/>
        <v>2007</v>
      </c>
      <c r="S18" s="41">
        <f>IF('Beregningsskema tilbud med afd.'!$B$12=Afskrivninger!R18,Afskrivninger!P18,0)*IF($O$5='Beregningsskema tilbud med afd.'!$B$12,(13-Afskrivninger!$O$6)/12,1)*IF(($O$5-$O$7)='Beregningsskema tilbud med afd.'!$B$12,(Afskrivninger!$O$6+13)/12,1)</f>
        <v>0</v>
      </c>
      <c r="T18" s="88">
        <f>IF('Beregningsskema tilbud med afd.'!$B$12=Afskrivninger!R18,Afskrivninger!O18,0)</f>
        <v>0</v>
      </c>
      <c r="V18" s="39">
        <f t="shared" si="11"/>
        <v>8</v>
      </c>
      <c r="W18" s="40">
        <f t="shared" si="12"/>
        <v>0</v>
      </c>
      <c r="X18" s="40">
        <f>ROUND(IF(Y17&gt;0,(+Y17*'Beregningsskema tilbud med afd.'!$B$10),0),0)</f>
        <v>0</v>
      </c>
      <c r="Y18" s="40">
        <f t="shared" si="4"/>
        <v>0</v>
      </c>
      <c r="Z18" s="3">
        <f t="shared" si="13"/>
        <v>2007</v>
      </c>
      <c r="AA18" s="41">
        <f>IF('Beregningsskema tilbud med afd.'!$B$12=Afskrivninger!Z18,Afskrivninger!X18,0)*IF($W$5='Beregningsskema tilbud med afd.'!$B$12,(13-Afskrivninger!$W$6)/12,1)*IF(($W$5-$W$7)='Beregningsskema tilbud med afd.'!$B$12,(Afskrivninger!$W$6+13)/12,1)</f>
        <v>0</v>
      </c>
      <c r="AB18" s="88">
        <f>IF('Beregningsskema tilbud med afd.'!$B$12=Afskrivninger!Z18,Afskrivninger!W18,0)</f>
        <v>0</v>
      </c>
      <c r="AD18" s="39">
        <v>8</v>
      </c>
      <c r="AE18" s="40">
        <f t="shared" si="14"/>
        <v>0</v>
      </c>
      <c r="AF18" s="40">
        <f>ROUND(IF(AG17&gt;0,(+AG17*'Beregningsskema tilbud med afd.'!$B$10),0),0)</f>
        <v>0</v>
      </c>
      <c r="AG18" s="40">
        <f t="shared" si="5"/>
        <v>0</v>
      </c>
      <c r="AH18" s="3">
        <f t="shared" si="15"/>
        <v>7</v>
      </c>
      <c r="AI18" s="41">
        <f>IF('Beregningsskema tilbud med afd.'!$B$12=Afskrivninger!AH18,Afskrivninger!AF18,0)*IF($AE$5='Beregningsskema tilbud med afd.'!$B$12,(13-Afskrivninger!$AE$6)/12,1)*IF(($AE$5-$AE$7)='Beregningsskema tilbud med afd.'!$B$12,(Afskrivninger!$AE$6+13)/12,1)</f>
        <v>0</v>
      </c>
      <c r="AJ18" s="88">
        <f>IF('Beregningsskema tilbud med afd.'!$B$12=Afskrivninger!AH18,Afskrivninger!AE18,0)</f>
        <v>0</v>
      </c>
      <c r="AL18" s="39">
        <f t="shared" si="16"/>
        <v>8</v>
      </c>
      <c r="AM18" s="40">
        <f t="shared" si="17"/>
        <v>0</v>
      </c>
      <c r="AN18" s="40">
        <f>ROUND(IF(AO17&gt;0,(+AO17*'Beregningsskema tilbud med afd.'!$B$10),0),0)</f>
        <v>0</v>
      </c>
      <c r="AO18" s="40">
        <f t="shared" si="6"/>
        <v>0</v>
      </c>
      <c r="AP18" s="3">
        <f t="shared" si="18"/>
        <v>7</v>
      </c>
      <c r="AQ18" s="41">
        <f>IF('Beregningsskema tilbud med afd.'!$B$12=Afskrivninger!AP18,Afskrivninger!AN18,0)</f>
        <v>0</v>
      </c>
      <c r="AR18" s="88">
        <f>IF('Beregningsskema tilbud med afd.'!$B$12=Afskrivninger!AP18,Afskrivninger!AM18,0)</f>
        <v>0</v>
      </c>
      <c r="AT18" s="39">
        <v>8</v>
      </c>
      <c r="AU18" s="40">
        <f t="shared" si="19"/>
        <v>0</v>
      </c>
      <c r="AV18" s="40">
        <f>ROUND(IF(AW17&gt;0,(+AW17*'Beregningsskema tilbud med afd.'!$B$10),0),0)</f>
        <v>0</v>
      </c>
      <c r="AW18" s="40">
        <f t="shared" si="7"/>
        <v>0</v>
      </c>
      <c r="AX18" s="3">
        <f t="shared" si="20"/>
        <v>7</v>
      </c>
      <c r="AY18" s="41">
        <f>IF('Beregningsskema tilbud med afd.'!$B$12=Afskrivninger!AX18,Afskrivninger!AV18,0)*IF($AU$5='Beregningsskema tilbud med afd.'!$B$12,(13-Afskrivninger!$AU$6)/12,1)*IF(($AU$5-$AU$7)='Beregningsskema tilbud med afd.'!$B$12,(Afskrivninger!$AU$6+13)/12,1)</f>
        <v>0</v>
      </c>
      <c r="AZ18" s="88">
        <f>IF('Beregningsskema tilbud med afd.'!$B$12=Afskrivninger!AX18,Afskrivninger!AU18,0)</f>
        <v>0</v>
      </c>
      <c r="BB18" s="39">
        <f t="shared" si="21"/>
        <v>8</v>
      </c>
      <c r="BC18" s="40">
        <f t="shared" si="22"/>
        <v>0</v>
      </c>
      <c r="BD18" s="40">
        <f>ROUND(IF(BE17&gt;0,(+BE17*'Beregningsskema tilbud med afd.'!$B$10),0),0)</f>
        <v>0</v>
      </c>
      <c r="BE18" s="40">
        <f t="shared" si="8"/>
        <v>0</v>
      </c>
      <c r="BF18" s="3">
        <f t="shared" si="23"/>
        <v>7</v>
      </c>
      <c r="BG18" s="41">
        <f>IF('Beregningsskema tilbud med afd.'!$B$12=Afskrivninger!BF18,Afskrivninger!BD18,0)*IF($BC$5='Beregningsskema tilbud med afd.'!$B$12,(13-Afskrivninger!$BC$6)/12,1)*IF(($BC$5-$BC$7)='Beregningsskema tilbud med afd.'!$B$12,(Afskrivninger!$BC$6+13)/12,1)</f>
        <v>0</v>
      </c>
      <c r="BH18" s="88">
        <f>IF('Beregningsskema tilbud med afd.'!$B$12=Afskrivninger!BF18,Afskrivninger!BC18,0)</f>
        <v>0</v>
      </c>
    </row>
    <row r="19" spans="1:60" x14ac:dyDescent="0.2">
      <c r="A19" s="39"/>
      <c r="B19" s="48">
        <f t="shared" si="0"/>
        <v>15</v>
      </c>
      <c r="C19" s="12">
        <f>$A$5/'Beregningsskema tilbud med afd.'!B$11</f>
        <v>0</v>
      </c>
      <c r="D19" s="47">
        <f>+E18*'Beregningsskema tilbud med afd.'!$B$10</f>
        <v>0</v>
      </c>
      <c r="E19" s="47">
        <f t="shared" si="1"/>
        <v>0</v>
      </c>
      <c r="F19" s="46">
        <f t="shared" si="2"/>
        <v>2018</v>
      </c>
      <c r="G19" s="46">
        <f>IF('Beregningsskema tilbud med afd.'!$B$12=Afskrivninger!F19,Afskrivninger!D19,0)</f>
        <v>0</v>
      </c>
      <c r="H19" s="49">
        <f>IF('Beregningsskema tilbud med afd.'!$B$12=Afskrivninger!F19,Afskrivninger!C19,0)</f>
        <v>0</v>
      </c>
      <c r="I19" s="3"/>
      <c r="N19" s="39">
        <v>9</v>
      </c>
      <c r="O19" s="40">
        <f t="shared" si="9"/>
        <v>0</v>
      </c>
      <c r="P19" s="40">
        <f>ROUND(IF(Q18&gt;0,(+Q18*'Beregningsskema tilbud med afd.'!$B$10),0),0)</f>
        <v>0</v>
      </c>
      <c r="Q19" s="40">
        <f t="shared" ref="Q19:Q43" si="24">ROUND(IF(SUM(Q18-O19)&lt;0,0,(Q18-O19)),2)</f>
        <v>0</v>
      </c>
      <c r="R19" s="3">
        <f t="shared" si="10"/>
        <v>2008</v>
      </c>
      <c r="S19" s="41">
        <f>IF('Beregningsskema tilbud med afd.'!$B$12=Afskrivninger!R19,Afskrivninger!P19,0)*IF($O$5='Beregningsskema tilbud med afd.'!$B$12,(13-Afskrivninger!$O$6)/12,1)*IF(($O$5-$O$7)='Beregningsskema tilbud med afd.'!$B$12,(Afskrivninger!$O$6+13)/12,1)</f>
        <v>0</v>
      </c>
      <c r="T19" s="88">
        <f>IF('Beregningsskema tilbud med afd.'!$B$12=Afskrivninger!R19,Afskrivninger!O19,0)</f>
        <v>0</v>
      </c>
      <c r="V19" s="39">
        <f t="shared" si="11"/>
        <v>9</v>
      </c>
      <c r="W19" s="40">
        <f t="shared" si="12"/>
        <v>0</v>
      </c>
      <c r="X19" s="40">
        <f>ROUND(IF(Y18&gt;0,(+Y18*'Beregningsskema tilbud med afd.'!$B$10),0),0)</f>
        <v>0</v>
      </c>
      <c r="Y19" s="40">
        <f t="shared" ref="Y19:Y43" si="25">ROUND(IF(SUM(Y18-W19)&lt;0,0,(Y18-W19)),2)</f>
        <v>0</v>
      </c>
      <c r="Z19" s="3">
        <f t="shared" si="13"/>
        <v>2008</v>
      </c>
      <c r="AA19" s="41">
        <f>IF('Beregningsskema tilbud med afd.'!$B$12=Afskrivninger!Z19,Afskrivninger!X19,0)*IF($W$5='Beregningsskema tilbud med afd.'!$B$12,(13-Afskrivninger!$W$6)/12,1)*IF(($W$5-$W$7)='Beregningsskema tilbud med afd.'!$B$12,(Afskrivninger!$W$6+13)/12,1)</f>
        <v>0</v>
      </c>
      <c r="AB19" s="88">
        <f>IF('Beregningsskema tilbud med afd.'!$B$12=Afskrivninger!Z19,Afskrivninger!W19,0)</f>
        <v>0</v>
      </c>
      <c r="AD19" s="39">
        <v>9</v>
      </c>
      <c r="AE19" s="40">
        <f t="shared" si="14"/>
        <v>0</v>
      </c>
      <c r="AF19" s="40">
        <f>ROUND(IF(AG18&gt;0,(+AG18*'Beregningsskema tilbud med afd.'!$B$10),0),0)</f>
        <v>0</v>
      </c>
      <c r="AG19" s="40">
        <f t="shared" ref="AG19:AG43" si="26">ROUND(IF(SUM(AG18-AE19)&lt;0,0,(AG18-AE19)),2)</f>
        <v>0</v>
      </c>
      <c r="AH19" s="3">
        <f t="shared" si="15"/>
        <v>8</v>
      </c>
      <c r="AI19" s="41">
        <f>IF('Beregningsskema tilbud med afd.'!$B$12=Afskrivninger!AH19,Afskrivninger!AF19,0)*IF($AE$5='Beregningsskema tilbud med afd.'!$B$12,(13-Afskrivninger!$AE$6)/12,1)*IF(($AE$5-$AE$7)='Beregningsskema tilbud med afd.'!$B$12,(Afskrivninger!$AE$6+13)/12,1)</f>
        <v>0</v>
      </c>
      <c r="AJ19" s="88">
        <f>IF('Beregningsskema tilbud med afd.'!$B$12=Afskrivninger!AH19,Afskrivninger!AE19,0)</f>
        <v>0</v>
      </c>
      <c r="AL19" s="39">
        <f t="shared" si="16"/>
        <v>9</v>
      </c>
      <c r="AM19" s="40">
        <f t="shared" si="17"/>
        <v>0</v>
      </c>
      <c r="AN19" s="40">
        <f>ROUND(IF(AO18&gt;0,(+AO18*'Beregningsskema tilbud med afd.'!$B$10),0),0)</f>
        <v>0</v>
      </c>
      <c r="AO19" s="40">
        <f t="shared" ref="AO19:AO43" si="27">ROUND(IF(SUM(AO18-AM19)&lt;0,0,(AO18-AM19)),2)</f>
        <v>0</v>
      </c>
      <c r="AP19" s="3">
        <f t="shared" si="18"/>
        <v>8</v>
      </c>
      <c r="AQ19" s="41">
        <f>IF('Beregningsskema tilbud med afd.'!$B$12=Afskrivninger!AP19,Afskrivninger!AN19,0)</f>
        <v>0</v>
      </c>
      <c r="AR19" s="88">
        <f>IF('Beregningsskema tilbud med afd.'!$B$12=Afskrivninger!AP19,Afskrivninger!AM19,0)</f>
        <v>0</v>
      </c>
      <c r="AT19" s="39">
        <v>9</v>
      </c>
      <c r="AU19" s="40">
        <f t="shared" si="19"/>
        <v>0</v>
      </c>
      <c r="AV19" s="40">
        <f>ROUND(IF(AW18&gt;0,(+AW18*'Beregningsskema tilbud med afd.'!$B$10),0),0)</f>
        <v>0</v>
      </c>
      <c r="AW19" s="40">
        <f t="shared" ref="AW19:AW43" si="28">ROUND(IF(SUM(AW18-AU19)&lt;0,0,(AW18-AU19)),2)</f>
        <v>0</v>
      </c>
      <c r="AX19" s="3">
        <f t="shared" si="20"/>
        <v>8</v>
      </c>
      <c r="AY19" s="41">
        <f>IF('Beregningsskema tilbud med afd.'!$B$12=Afskrivninger!AX19,Afskrivninger!AV19,0)*IF($AU$5='Beregningsskema tilbud med afd.'!$B$12,(13-Afskrivninger!$AU$6)/12,1)*IF(($AU$5-$AU$7)='Beregningsskema tilbud med afd.'!$B$12,(Afskrivninger!$AU$6+13)/12,1)</f>
        <v>0</v>
      </c>
      <c r="AZ19" s="88">
        <f>IF('Beregningsskema tilbud med afd.'!$B$12=Afskrivninger!AX19,Afskrivninger!AU19,0)</f>
        <v>0</v>
      </c>
      <c r="BB19" s="39">
        <f t="shared" si="21"/>
        <v>9</v>
      </c>
      <c r="BC19" s="40">
        <f t="shared" si="22"/>
        <v>0</v>
      </c>
      <c r="BD19" s="40">
        <f>ROUND(IF(BE18&gt;0,(+BE18*'Beregningsskema tilbud med afd.'!$B$10),0),0)</f>
        <v>0</v>
      </c>
      <c r="BE19" s="40">
        <f t="shared" ref="BE19:BE43" si="29">ROUND(IF(SUM(BE18-BC19)&lt;0,0,(BE18-BC19)),2)</f>
        <v>0</v>
      </c>
      <c r="BF19" s="3">
        <f t="shared" si="23"/>
        <v>8</v>
      </c>
      <c r="BG19" s="41">
        <f>IF('Beregningsskema tilbud med afd.'!$B$12=Afskrivninger!BF19,Afskrivninger!BD19,0)*IF($BC$5='Beregningsskema tilbud med afd.'!$B$12,(13-Afskrivninger!$BC$6)/12,1)*IF(($BC$5-$BC$7)='Beregningsskema tilbud med afd.'!$B$12,(Afskrivninger!$BC$6+13)/12,1)</f>
        <v>0</v>
      </c>
      <c r="BH19" s="88">
        <f>IF('Beregningsskema tilbud med afd.'!$B$12=Afskrivninger!BF19,Afskrivninger!BC19,0)</f>
        <v>0</v>
      </c>
    </row>
    <row r="20" spans="1:60" x14ac:dyDescent="0.2">
      <c r="A20" s="39"/>
      <c r="B20" s="48">
        <f t="shared" si="0"/>
        <v>16</v>
      </c>
      <c r="C20" s="12">
        <f>$A$5/'Beregningsskema tilbud med afd.'!B$11</f>
        <v>0</v>
      </c>
      <c r="D20" s="47">
        <f>+E19*'Beregningsskema tilbud med afd.'!$B$10</f>
        <v>0</v>
      </c>
      <c r="E20" s="47">
        <f t="shared" si="1"/>
        <v>0</v>
      </c>
      <c r="F20" s="46">
        <f t="shared" si="2"/>
        <v>2019</v>
      </c>
      <c r="G20" s="46">
        <f>IF('Beregningsskema tilbud med afd.'!$B$12=Afskrivninger!F20,Afskrivninger!D20,0)</f>
        <v>0</v>
      </c>
      <c r="H20" s="49">
        <f>IF('Beregningsskema tilbud med afd.'!$B$12=Afskrivninger!F20,Afskrivninger!C20,0)</f>
        <v>0</v>
      </c>
      <c r="I20" s="3"/>
      <c r="N20" s="39">
        <v>10</v>
      </c>
      <c r="O20" s="40">
        <f t="shared" si="9"/>
        <v>0</v>
      </c>
      <c r="P20" s="40">
        <f>ROUND(IF(Q19&gt;0,(+Q19*'Beregningsskema tilbud med afd.'!$B$10),0),0)</f>
        <v>0</v>
      </c>
      <c r="Q20" s="40">
        <f t="shared" si="24"/>
        <v>0</v>
      </c>
      <c r="R20" s="3">
        <f t="shared" si="10"/>
        <v>2009</v>
      </c>
      <c r="S20" s="41">
        <f>IF('Beregningsskema tilbud med afd.'!$B$12=Afskrivninger!R20,Afskrivninger!P20,0)*IF($O$5='Beregningsskema tilbud med afd.'!$B$12,(13-Afskrivninger!$O$6)/12,1)*IF(($O$5-$O$7)='Beregningsskema tilbud med afd.'!$B$12,(Afskrivninger!$O$6+13)/12,1)</f>
        <v>0</v>
      </c>
      <c r="T20" s="88">
        <f>IF('Beregningsskema tilbud med afd.'!$B$12=Afskrivninger!R20,Afskrivninger!O20,0)</f>
        <v>0</v>
      </c>
      <c r="V20" s="39">
        <f t="shared" si="11"/>
        <v>10</v>
      </c>
      <c r="W20" s="40">
        <f t="shared" si="12"/>
        <v>0</v>
      </c>
      <c r="X20" s="40">
        <f>ROUND(IF(Y19&gt;0,(+Y19*'Beregningsskema tilbud med afd.'!$B$10),0),0)</f>
        <v>0</v>
      </c>
      <c r="Y20" s="40">
        <f t="shared" si="25"/>
        <v>0</v>
      </c>
      <c r="Z20" s="3">
        <f t="shared" si="13"/>
        <v>2009</v>
      </c>
      <c r="AA20" s="41">
        <f>IF('Beregningsskema tilbud med afd.'!$B$12=Afskrivninger!Z20,Afskrivninger!X20,0)*IF($W$5='Beregningsskema tilbud med afd.'!$B$12,(13-Afskrivninger!$W$6)/12,1)*IF(($W$5-$W$7)='Beregningsskema tilbud med afd.'!$B$12,(Afskrivninger!$W$6+13)/12,1)</f>
        <v>0</v>
      </c>
      <c r="AB20" s="88">
        <f>IF('Beregningsskema tilbud med afd.'!$B$12=Afskrivninger!Z20,Afskrivninger!W20,0)</f>
        <v>0</v>
      </c>
      <c r="AD20" s="39">
        <v>10</v>
      </c>
      <c r="AE20" s="40">
        <f t="shared" si="14"/>
        <v>0</v>
      </c>
      <c r="AF20" s="40">
        <f>ROUND(IF(AG19&gt;0,(+AG19*'Beregningsskema tilbud med afd.'!$B$10),0),0)</f>
        <v>0</v>
      </c>
      <c r="AG20" s="40">
        <f t="shared" si="26"/>
        <v>0</v>
      </c>
      <c r="AH20" s="3">
        <f t="shared" si="15"/>
        <v>9</v>
      </c>
      <c r="AI20" s="41">
        <f>IF('Beregningsskema tilbud med afd.'!$B$12=Afskrivninger!AH20,Afskrivninger!AF20,0)*IF($AE$5='Beregningsskema tilbud med afd.'!$B$12,(13-Afskrivninger!$AE$6)/12,1)*IF(($AE$5-$AE$7)='Beregningsskema tilbud med afd.'!$B$12,(Afskrivninger!$AE$6+13)/12,1)</f>
        <v>0</v>
      </c>
      <c r="AJ20" s="88">
        <f>IF('Beregningsskema tilbud med afd.'!$B$12=Afskrivninger!AH20,Afskrivninger!AE20,0)</f>
        <v>0</v>
      </c>
      <c r="AL20" s="39">
        <f t="shared" si="16"/>
        <v>10</v>
      </c>
      <c r="AM20" s="40">
        <f t="shared" si="17"/>
        <v>0</v>
      </c>
      <c r="AN20" s="40">
        <f>ROUND(IF(AO19&gt;0,(+AO19*'Beregningsskema tilbud med afd.'!$B$10),0),0)</f>
        <v>0</v>
      </c>
      <c r="AO20" s="40">
        <f t="shared" si="27"/>
        <v>0</v>
      </c>
      <c r="AP20" s="3">
        <f t="shared" si="18"/>
        <v>9</v>
      </c>
      <c r="AQ20" s="41">
        <f>IF('Beregningsskema tilbud med afd.'!$B$12=Afskrivninger!AP20,Afskrivninger!AN20,0)</f>
        <v>0</v>
      </c>
      <c r="AR20" s="88">
        <f>IF('Beregningsskema tilbud med afd.'!$B$12=Afskrivninger!AP20,Afskrivninger!AM20,0)</f>
        <v>0</v>
      </c>
      <c r="AT20" s="39">
        <v>10</v>
      </c>
      <c r="AU20" s="40">
        <f t="shared" si="19"/>
        <v>0</v>
      </c>
      <c r="AV20" s="40">
        <f>ROUND(IF(AW19&gt;0,(+AW19*'Beregningsskema tilbud med afd.'!$B$10),0),0)</f>
        <v>0</v>
      </c>
      <c r="AW20" s="40">
        <f t="shared" si="28"/>
        <v>0</v>
      </c>
      <c r="AX20" s="3">
        <f t="shared" si="20"/>
        <v>9</v>
      </c>
      <c r="AY20" s="41">
        <f>IF('Beregningsskema tilbud med afd.'!$B$12=Afskrivninger!AX20,Afskrivninger!AV20,0)*IF($AU$5='Beregningsskema tilbud med afd.'!$B$12,(13-Afskrivninger!$AU$6)/12,1)*IF(($AU$5-$AU$7)='Beregningsskema tilbud med afd.'!$B$12,(Afskrivninger!$AU$6+13)/12,1)</f>
        <v>0</v>
      </c>
      <c r="AZ20" s="88">
        <f>IF('Beregningsskema tilbud med afd.'!$B$12=Afskrivninger!AX20,Afskrivninger!AU20,0)</f>
        <v>0</v>
      </c>
      <c r="BB20" s="39">
        <f t="shared" si="21"/>
        <v>10</v>
      </c>
      <c r="BC20" s="40">
        <f t="shared" si="22"/>
        <v>0</v>
      </c>
      <c r="BD20" s="40">
        <f>ROUND(IF(BE19&gt;0,(+BE19*'Beregningsskema tilbud med afd.'!$B$10),0),0)</f>
        <v>0</v>
      </c>
      <c r="BE20" s="40">
        <f t="shared" si="29"/>
        <v>0</v>
      </c>
      <c r="BF20" s="3">
        <f t="shared" si="23"/>
        <v>9</v>
      </c>
      <c r="BG20" s="41">
        <f>IF('Beregningsskema tilbud med afd.'!$B$12=Afskrivninger!BF20,Afskrivninger!BD20,0)*IF($BC$5='Beregningsskema tilbud med afd.'!$B$12,(13-Afskrivninger!$BC$6)/12,1)*IF(($BC$5-$BC$7)='Beregningsskema tilbud med afd.'!$B$12,(Afskrivninger!$BC$6+13)/12,1)</f>
        <v>0</v>
      </c>
      <c r="BH20" s="88">
        <f>IF('Beregningsskema tilbud med afd.'!$B$12=Afskrivninger!BF20,Afskrivninger!BC20,0)</f>
        <v>0</v>
      </c>
    </row>
    <row r="21" spans="1:60" x14ac:dyDescent="0.2">
      <c r="A21" s="39"/>
      <c r="B21" s="48">
        <f t="shared" si="0"/>
        <v>17</v>
      </c>
      <c r="C21" s="12">
        <f>$A$5/'Beregningsskema tilbud med afd.'!B$11</f>
        <v>0</v>
      </c>
      <c r="D21" s="47">
        <f>+E20*'Beregningsskema tilbud med afd.'!$B$10</f>
        <v>0</v>
      </c>
      <c r="E21" s="47">
        <f t="shared" si="1"/>
        <v>0</v>
      </c>
      <c r="F21" s="46">
        <f t="shared" si="2"/>
        <v>2020</v>
      </c>
      <c r="G21" s="46">
        <f>IF('Beregningsskema tilbud med afd.'!$B$12=Afskrivninger!F21,Afskrivninger!D21,0)</f>
        <v>0</v>
      </c>
      <c r="H21" s="49">
        <f>IF('Beregningsskema tilbud med afd.'!$B$12=Afskrivninger!F21,Afskrivninger!C21,0)</f>
        <v>0</v>
      </c>
      <c r="I21" s="3"/>
      <c r="N21" s="39">
        <v>11</v>
      </c>
      <c r="O21" s="40">
        <f t="shared" si="9"/>
        <v>0</v>
      </c>
      <c r="P21" s="40">
        <f>ROUND(IF(Q20&gt;0,(+Q20*'Beregningsskema tilbud med afd.'!$B$10),0),0)</f>
        <v>0</v>
      </c>
      <c r="Q21" s="40">
        <f t="shared" si="24"/>
        <v>0</v>
      </c>
      <c r="R21" s="3">
        <f t="shared" si="10"/>
        <v>2010</v>
      </c>
      <c r="S21" s="41">
        <f>IF('Beregningsskema tilbud med afd.'!$B$12=Afskrivninger!R21,Afskrivninger!P21,0)*IF($O$5='Beregningsskema tilbud med afd.'!$B$12,(13-Afskrivninger!$O$6)/12,1)*IF(($O$5-$O$7)='Beregningsskema tilbud med afd.'!$B$12,(Afskrivninger!$O$6+13)/12,1)</f>
        <v>0</v>
      </c>
      <c r="T21" s="88">
        <f>IF('Beregningsskema tilbud med afd.'!$B$12=Afskrivninger!R21,Afskrivninger!O21,0)</f>
        <v>0</v>
      </c>
      <c r="V21" s="39">
        <f t="shared" si="11"/>
        <v>11</v>
      </c>
      <c r="W21" s="40">
        <f t="shared" si="12"/>
        <v>0</v>
      </c>
      <c r="X21" s="40">
        <f>ROUND(IF(Y20&gt;0,(+Y20*'Beregningsskema tilbud med afd.'!$B$10),0),0)</f>
        <v>0</v>
      </c>
      <c r="Y21" s="40">
        <f t="shared" si="25"/>
        <v>0</v>
      </c>
      <c r="Z21" s="3">
        <f t="shared" si="13"/>
        <v>2010</v>
      </c>
      <c r="AA21" s="41">
        <f>IF('Beregningsskema tilbud med afd.'!$B$12=Afskrivninger!Z21,Afskrivninger!X21,0)*IF($W$5='Beregningsskema tilbud med afd.'!$B$12,(13-Afskrivninger!$W$6)/12,1)*IF(($W$5-$W$7)='Beregningsskema tilbud med afd.'!$B$12,(Afskrivninger!$W$6+13)/12,1)</f>
        <v>0</v>
      </c>
      <c r="AB21" s="88">
        <f>IF('Beregningsskema tilbud med afd.'!$B$12=Afskrivninger!Z21,Afskrivninger!W21,0)</f>
        <v>0</v>
      </c>
      <c r="AD21" s="39">
        <v>11</v>
      </c>
      <c r="AE21" s="40">
        <f t="shared" si="14"/>
        <v>0</v>
      </c>
      <c r="AF21" s="40">
        <f>ROUND(IF(AG20&gt;0,(+AG20*'Beregningsskema tilbud med afd.'!$B$10),0),0)</f>
        <v>0</v>
      </c>
      <c r="AG21" s="40">
        <f t="shared" si="26"/>
        <v>0</v>
      </c>
      <c r="AH21" s="3">
        <f t="shared" si="15"/>
        <v>10</v>
      </c>
      <c r="AI21" s="41">
        <f>IF('Beregningsskema tilbud med afd.'!$B$12=Afskrivninger!AH21,Afskrivninger!AF21,0)*IF($AE$5='Beregningsskema tilbud med afd.'!$B$12,(13-Afskrivninger!$AE$6)/12,1)*IF(($AE$5-$AE$7)='Beregningsskema tilbud med afd.'!$B$12,(Afskrivninger!$AE$6+13)/12,1)</f>
        <v>0</v>
      </c>
      <c r="AJ21" s="88">
        <f>IF('Beregningsskema tilbud med afd.'!$B$12=Afskrivninger!AH21,Afskrivninger!AE21,0)</f>
        <v>0</v>
      </c>
      <c r="AL21" s="39">
        <f t="shared" si="16"/>
        <v>11</v>
      </c>
      <c r="AM21" s="40">
        <f t="shared" si="17"/>
        <v>0</v>
      </c>
      <c r="AN21" s="40">
        <f>ROUND(IF(AO20&gt;0,(+AO20*'Beregningsskema tilbud med afd.'!$B$10),0),0)</f>
        <v>0</v>
      </c>
      <c r="AO21" s="40">
        <f t="shared" si="27"/>
        <v>0</v>
      </c>
      <c r="AP21" s="3">
        <f t="shared" si="18"/>
        <v>10</v>
      </c>
      <c r="AQ21" s="41">
        <f>IF('Beregningsskema tilbud med afd.'!$B$12=Afskrivninger!AP21,Afskrivninger!AN21,0)</f>
        <v>0</v>
      </c>
      <c r="AR21" s="88">
        <f>IF('Beregningsskema tilbud med afd.'!$B$12=Afskrivninger!AP21,Afskrivninger!AM21,0)</f>
        <v>0</v>
      </c>
      <c r="AT21" s="39">
        <v>11</v>
      </c>
      <c r="AU21" s="40">
        <f t="shared" si="19"/>
        <v>0</v>
      </c>
      <c r="AV21" s="40">
        <f>ROUND(IF(AW20&gt;0,(+AW20*'Beregningsskema tilbud med afd.'!$B$10),0),0)</f>
        <v>0</v>
      </c>
      <c r="AW21" s="40">
        <f t="shared" si="28"/>
        <v>0</v>
      </c>
      <c r="AX21" s="3">
        <f t="shared" si="20"/>
        <v>10</v>
      </c>
      <c r="AY21" s="41">
        <f>IF('Beregningsskema tilbud med afd.'!$B$12=Afskrivninger!AX21,Afskrivninger!AV21,0)*IF($AU$5='Beregningsskema tilbud med afd.'!$B$12,(13-Afskrivninger!$AU$6)/12,1)*IF(($AU$5-$AU$7)='Beregningsskema tilbud med afd.'!$B$12,(Afskrivninger!$AU$6+13)/12,1)</f>
        <v>0</v>
      </c>
      <c r="AZ21" s="88">
        <f>IF('Beregningsskema tilbud med afd.'!$B$12=Afskrivninger!AX21,Afskrivninger!AU21,0)</f>
        <v>0</v>
      </c>
      <c r="BB21" s="39">
        <f t="shared" si="21"/>
        <v>11</v>
      </c>
      <c r="BC21" s="40">
        <f t="shared" si="22"/>
        <v>0</v>
      </c>
      <c r="BD21" s="40">
        <f>ROUND(IF(BE20&gt;0,(+BE20*'Beregningsskema tilbud med afd.'!$B$10),0),0)</f>
        <v>0</v>
      </c>
      <c r="BE21" s="40">
        <f t="shared" si="29"/>
        <v>0</v>
      </c>
      <c r="BF21" s="3">
        <f t="shared" si="23"/>
        <v>10</v>
      </c>
      <c r="BG21" s="41">
        <f>IF('Beregningsskema tilbud med afd.'!$B$12=Afskrivninger!BF21,Afskrivninger!BD21,0)*IF($BC$5='Beregningsskema tilbud med afd.'!$B$12,(13-Afskrivninger!$BC$6)/12,1)*IF(($BC$5-$BC$7)='Beregningsskema tilbud med afd.'!$B$12,(Afskrivninger!$BC$6+13)/12,1)</f>
        <v>0</v>
      </c>
      <c r="BH21" s="88">
        <f>IF('Beregningsskema tilbud med afd.'!$B$12=Afskrivninger!BF21,Afskrivninger!BC21,0)</f>
        <v>0</v>
      </c>
    </row>
    <row r="22" spans="1:60" x14ac:dyDescent="0.2">
      <c r="A22" s="39"/>
      <c r="B22" s="48">
        <f t="shared" si="0"/>
        <v>18</v>
      </c>
      <c r="C22" s="12">
        <f>$A$5/'Beregningsskema tilbud med afd.'!B$11</f>
        <v>0</v>
      </c>
      <c r="D22" s="47">
        <f>+E21*'Beregningsskema tilbud med afd.'!$B$10</f>
        <v>0</v>
      </c>
      <c r="E22" s="47">
        <f t="shared" si="1"/>
        <v>0</v>
      </c>
      <c r="F22" s="46">
        <f t="shared" si="2"/>
        <v>2021</v>
      </c>
      <c r="G22" s="46">
        <f>IF('Beregningsskema tilbud med afd.'!$B$12=Afskrivninger!F22,Afskrivninger!D22,0)</f>
        <v>0</v>
      </c>
      <c r="H22" s="49">
        <f>IF('Beregningsskema tilbud med afd.'!$B$12=Afskrivninger!F22,Afskrivninger!C22,0)</f>
        <v>0</v>
      </c>
      <c r="I22" s="3"/>
      <c r="N22" s="39">
        <v>12</v>
      </c>
      <c r="O22" s="40">
        <f t="shared" si="9"/>
        <v>0</v>
      </c>
      <c r="P22" s="40">
        <f>ROUND(IF(Q21&gt;0,(+Q21*'Beregningsskema tilbud med afd.'!$B$10),0),0)</f>
        <v>0</v>
      </c>
      <c r="Q22" s="40">
        <f t="shared" si="24"/>
        <v>0</v>
      </c>
      <c r="R22" s="3">
        <f t="shared" si="10"/>
        <v>2011</v>
      </c>
      <c r="S22" s="41">
        <f>IF('Beregningsskema tilbud med afd.'!$B$12=Afskrivninger!R22,Afskrivninger!P22,0)*IF($O$5='Beregningsskema tilbud med afd.'!$B$12,(13-Afskrivninger!$O$6)/12,1)*IF(($O$5-$O$7)='Beregningsskema tilbud med afd.'!$B$12,(Afskrivninger!$O$6+13)/12,1)</f>
        <v>0</v>
      </c>
      <c r="T22" s="88">
        <f>IF('Beregningsskema tilbud med afd.'!$B$12=Afskrivninger!R22,Afskrivninger!O22,0)</f>
        <v>0</v>
      </c>
      <c r="V22" s="39">
        <f t="shared" si="11"/>
        <v>12</v>
      </c>
      <c r="W22" s="40">
        <f t="shared" si="12"/>
        <v>0</v>
      </c>
      <c r="X22" s="40">
        <f>ROUND(IF(Y21&gt;0,(+Y21*'Beregningsskema tilbud med afd.'!$B$10),0),0)</f>
        <v>0</v>
      </c>
      <c r="Y22" s="40">
        <f t="shared" si="25"/>
        <v>0</v>
      </c>
      <c r="Z22" s="3">
        <f t="shared" si="13"/>
        <v>2011</v>
      </c>
      <c r="AA22" s="41">
        <f>IF('Beregningsskema tilbud med afd.'!$B$12=Afskrivninger!Z22,Afskrivninger!X22,0)*IF($W$5='Beregningsskema tilbud med afd.'!$B$12,(13-Afskrivninger!$W$6)/12,1)*IF(($W$5-$W$7)='Beregningsskema tilbud med afd.'!$B$12,(Afskrivninger!$W$6+13)/12,1)</f>
        <v>0</v>
      </c>
      <c r="AB22" s="88">
        <f>IF('Beregningsskema tilbud med afd.'!$B$12=Afskrivninger!Z22,Afskrivninger!W22,0)</f>
        <v>0</v>
      </c>
      <c r="AD22" s="39">
        <v>12</v>
      </c>
      <c r="AE22" s="40">
        <f t="shared" si="14"/>
        <v>0</v>
      </c>
      <c r="AF22" s="40">
        <f>ROUND(IF(AG21&gt;0,(+AG21*'Beregningsskema tilbud med afd.'!$B$10),0),0)</f>
        <v>0</v>
      </c>
      <c r="AG22" s="40">
        <f t="shared" si="26"/>
        <v>0</v>
      </c>
      <c r="AH22" s="3">
        <f t="shared" si="15"/>
        <v>11</v>
      </c>
      <c r="AI22" s="41">
        <f>IF('Beregningsskema tilbud med afd.'!$B$12=Afskrivninger!AH22,Afskrivninger!AF22,0)*IF($AE$5='Beregningsskema tilbud med afd.'!$B$12,(13-Afskrivninger!$AE$6)/12,1)*IF(($AE$5-$AE$7)='Beregningsskema tilbud med afd.'!$B$12,(Afskrivninger!$AE$6+13)/12,1)</f>
        <v>0</v>
      </c>
      <c r="AJ22" s="88">
        <f>IF('Beregningsskema tilbud med afd.'!$B$12=Afskrivninger!AH22,Afskrivninger!AE22,0)</f>
        <v>0</v>
      </c>
      <c r="AL22" s="39">
        <f t="shared" si="16"/>
        <v>12</v>
      </c>
      <c r="AM22" s="40">
        <f t="shared" si="17"/>
        <v>0</v>
      </c>
      <c r="AN22" s="40">
        <f>ROUND(IF(AO21&gt;0,(+AO21*'Beregningsskema tilbud med afd.'!$B$10),0),0)</f>
        <v>0</v>
      </c>
      <c r="AO22" s="40">
        <f t="shared" si="27"/>
        <v>0</v>
      </c>
      <c r="AP22" s="3">
        <f t="shared" si="18"/>
        <v>11</v>
      </c>
      <c r="AQ22" s="41">
        <f>IF('Beregningsskema tilbud med afd.'!$B$12=Afskrivninger!AP22,Afskrivninger!AN22,0)</f>
        <v>0</v>
      </c>
      <c r="AR22" s="88">
        <f>IF('Beregningsskema tilbud med afd.'!$B$12=Afskrivninger!AP22,Afskrivninger!AM22,0)</f>
        <v>0</v>
      </c>
      <c r="AT22" s="39">
        <v>12</v>
      </c>
      <c r="AU22" s="40">
        <f t="shared" si="19"/>
        <v>0</v>
      </c>
      <c r="AV22" s="40">
        <f>ROUND(IF(AW21&gt;0,(+AW21*'Beregningsskema tilbud med afd.'!$B$10),0),0)</f>
        <v>0</v>
      </c>
      <c r="AW22" s="40">
        <f t="shared" si="28"/>
        <v>0</v>
      </c>
      <c r="AX22" s="3">
        <f t="shared" si="20"/>
        <v>11</v>
      </c>
      <c r="AY22" s="41">
        <f>IF('Beregningsskema tilbud med afd.'!$B$12=Afskrivninger!AX22,Afskrivninger!AV22,0)*IF($AU$5='Beregningsskema tilbud med afd.'!$B$12,(13-Afskrivninger!$AU$6)/12,1)*IF(($AU$5-$AU$7)='Beregningsskema tilbud med afd.'!$B$12,(Afskrivninger!$AU$6+13)/12,1)</f>
        <v>0</v>
      </c>
      <c r="AZ22" s="88">
        <f>IF('Beregningsskema tilbud med afd.'!$B$12=Afskrivninger!AX22,Afskrivninger!AU22,0)</f>
        <v>0</v>
      </c>
      <c r="BB22" s="39">
        <f t="shared" si="21"/>
        <v>12</v>
      </c>
      <c r="BC22" s="40">
        <f t="shared" si="22"/>
        <v>0</v>
      </c>
      <c r="BD22" s="40">
        <f>ROUND(IF(BE21&gt;0,(+BE21*'Beregningsskema tilbud med afd.'!$B$10),0),0)</f>
        <v>0</v>
      </c>
      <c r="BE22" s="40">
        <f t="shared" si="29"/>
        <v>0</v>
      </c>
      <c r="BF22" s="3">
        <f t="shared" si="23"/>
        <v>11</v>
      </c>
      <c r="BG22" s="41">
        <f>IF('Beregningsskema tilbud med afd.'!$B$12=Afskrivninger!BF22,Afskrivninger!BD22,0)*IF($BC$5='Beregningsskema tilbud med afd.'!$B$12,(13-Afskrivninger!$BC$6)/12,1)*IF(($BC$5-$BC$7)='Beregningsskema tilbud med afd.'!$B$12,(Afskrivninger!$BC$6+13)/12,1)</f>
        <v>0</v>
      </c>
      <c r="BH22" s="88">
        <f>IF('Beregningsskema tilbud med afd.'!$B$12=Afskrivninger!BF22,Afskrivninger!BC22,0)</f>
        <v>0</v>
      </c>
    </row>
    <row r="23" spans="1:60" x14ac:dyDescent="0.2">
      <c r="A23" s="39"/>
      <c r="B23" s="48">
        <f t="shared" si="0"/>
        <v>19</v>
      </c>
      <c r="C23" s="12">
        <f>$A$5/'Beregningsskema tilbud med afd.'!B$11</f>
        <v>0</v>
      </c>
      <c r="D23" s="47">
        <f>+E22*'Beregningsskema tilbud med afd.'!$B$10</f>
        <v>0</v>
      </c>
      <c r="E23" s="47">
        <f t="shared" si="1"/>
        <v>0</v>
      </c>
      <c r="F23" s="46">
        <f t="shared" si="2"/>
        <v>2022</v>
      </c>
      <c r="G23" s="46">
        <f>IF('Beregningsskema tilbud med afd.'!$B$12=Afskrivninger!F23,Afskrivninger!D23,0)</f>
        <v>0</v>
      </c>
      <c r="H23" s="49">
        <f>IF('Beregningsskema tilbud med afd.'!$B$12=Afskrivninger!F23,Afskrivninger!C23,0)</f>
        <v>0</v>
      </c>
      <c r="I23" s="3"/>
      <c r="N23" s="39">
        <v>13</v>
      </c>
      <c r="O23" s="40">
        <f t="shared" si="9"/>
        <v>0</v>
      </c>
      <c r="P23" s="40">
        <f>ROUND(IF(Q22&gt;0,(+Q22*'Beregningsskema tilbud med afd.'!$B$10),0),0)</f>
        <v>0</v>
      </c>
      <c r="Q23" s="40">
        <f t="shared" si="24"/>
        <v>0</v>
      </c>
      <c r="R23" s="3">
        <f t="shared" si="10"/>
        <v>2012</v>
      </c>
      <c r="S23" s="41">
        <f>IF('Beregningsskema tilbud med afd.'!$B$12=Afskrivninger!R23,Afskrivninger!P23,0)*IF($O$5='Beregningsskema tilbud med afd.'!$B$12,(13-Afskrivninger!$O$6)/12,1)*IF(($O$5-$O$7)='Beregningsskema tilbud med afd.'!$B$12,(Afskrivninger!$O$6+13)/12,1)</f>
        <v>0</v>
      </c>
      <c r="T23" s="88">
        <f>IF('Beregningsskema tilbud med afd.'!$B$12=Afskrivninger!R23,Afskrivninger!O23,0)</f>
        <v>0</v>
      </c>
      <c r="V23" s="39">
        <f t="shared" si="11"/>
        <v>13</v>
      </c>
      <c r="W23" s="40">
        <f t="shared" si="12"/>
        <v>0</v>
      </c>
      <c r="X23" s="40">
        <f>ROUND(IF(Y22&gt;0,(+Y22*'Beregningsskema tilbud med afd.'!$B$10),0),0)</f>
        <v>0</v>
      </c>
      <c r="Y23" s="40">
        <f t="shared" si="25"/>
        <v>0</v>
      </c>
      <c r="Z23" s="3">
        <f t="shared" si="13"/>
        <v>2012</v>
      </c>
      <c r="AA23" s="41">
        <f>IF('Beregningsskema tilbud med afd.'!$B$12=Afskrivninger!Z23,Afskrivninger!X23,0)*IF($W$5='Beregningsskema tilbud med afd.'!$B$12,(13-Afskrivninger!$W$6)/12,1)*IF(($W$5-$W$7)='Beregningsskema tilbud med afd.'!$B$12,(Afskrivninger!$W$6+13)/12,1)</f>
        <v>0</v>
      </c>
      <c r="AB23" s="88">
        <f>IF('Beregningsskema tilbud med afd.'!$B$12=Afskrivninger!Z23,Afskrivninger!W23,0)</f>
        <v>0</v>
      </c>
      <c r="AD23" s="39">
        <v>13</v>
      </c>
      <c r="AE23" s="40">
        <f t="shared" si="14"/>
        <v>0</v>
      </c>
      <c r="AF23" s="40">
        <f>ROUND(IF(AG22&gt;0,(+AG22*'Beregningsskema tilbud med afd.'!$B$10),0),0)</f>
        <v>0</v>
      </c>
      <c r="AG23" s="40">
        <f t="shared" si="26"/>
        <v>0</v>
      </c>
      <c r="AH23" s="3">
        <f t="shared" si="15"/>
        <v>12</v>
      </c>
      <c r="AI23" s="41">
        <f>IF('Beregningsskema tilbud med afd.'!$B$12=Afskrivninger!AH23,Afskrivninger!AF23,0)*IF($AE$5='Beregningsskema tilbud med afd.'!$B$12,(13-Afskrivninger!$AE$6)/12,1)*IF(($AE$5-$AE$7)='Beregningsskema tilbud med afd.'!$B$12,(Afskrivninger!$AE$6+13)/12,1)</f>
        <v>0</v>
      </c>
      <c r="AJ23" s="88">
        <f>IF('Beregningsskema tilbud med afd.'!$B$12=Afskrivninger!AH23,Afskrivninger!AE23,0)</f>
        <v>0</v>
      </c>
      <c r="AL23" s="39">
        <f t="shared" si="16"/>
        <v>13</v>
      </c>
      <c r="AM23" s="40">
        <f t="shared" si="17"/>
        <v>0</v>
      </c>
      <c r="AN23" s="40">
        <f>ROUND(IF(AO22&gt;0,(+AO22*'Beregningsskema tilbud med afd.'!$B$10),0),0)</f>
        <v>0</v>
      </c>
      <c r="AO23" s="40">
        <f t="shared" si="27"/>
        <v>0</v>
      </c>
      <c r="AP23" s="3">
        <f t="shared" si="18"/>
        <v>12</v>
      </c>
      <c r="AQ23" s="41">
        <f>IF('Beregningsskema tilbud med afd.'!$B$12=Afskrivninger!AP23,Afskrivninger!AN23,0)</f>
        <v>0</v>
      </c>
      <c r="AR23" s="88">
        <f>IF('Beregningsskema tilbud med afd.'!$B$12=Afskrivninger!AP23,Afskrivninger!AM23,0)</f>
        <v>0</v>
      </c>
      <c r="AT23" s="39">
        <v>13</v>
      </c>
      <c r="AU23" s="40">
        <f t="shared" si="19"/>
        <v>0</v>
      </c>
      <c r="AV23" s="40">
        <f>ROUND(IF(AW22&gt;0,(+AW22*'Beregningsskema tilbud med afd.'!$B$10),0),0)</f>
        <v>0</v>
      </c>
      <c r="AW23" s="40">
        <f t="shared" si="28"/>
        <v>0</v>
      </c>
      <c r="AX23" s="3">
        <f t="shared" si="20"/>
        <v>12</v>
      </c>
      <c r="AY23" s="41">
        <f>IF('Beregningsskema tilbud med afd.'!$B$12=Afskrivninger!AX23,Afskrivninger!AV23,0)*IF($AU$5='Beregningsskema tilbud med afd.'!$B$12,(13-Afskrivninger!$AU$6)/12,1)*IF(($AU$5-$AU$7)='Beregningsskema tilbud med afd.'!$B$12,(Afskrivninger!$AU$6+13)/12,1)</f>
        <v>0</v>
      </c>
      <c r="AZ23" s="88">
        <f>IF('Beregningsskema tilbud med afd.'!$B$12=Afskrivninger!AX23,Afskrivninger!AU23,0)</f>
        <v>0</v>
      </c>
      <c r="BB23" s="39">
        <f t="shared" si="21"/>
        <v>13</v>
      </c>
      <c r="BC23" s="40">
        <f t="shared" si="22"/>
        <v>0</v>
      </c>
      <c r="BD23" s="40">
        <f>ROUND(IF(BE22&gt;0,(+BE22*'Beregningsskema tilbud med afd.'!$B$10),0),0)</f>
        <v>0</v>
      </c>
      <c r="BE23" s="40">
        <f t="shared" si="29"/>
        <v>0</v>
      </c>
      <c r="BF23" s="3">
        <f t="shared" si="23"/>
        <v>12</v>
      </c>
      <c r="BG23" s="41">
        <f>IF('Beregningsskema tilbud med afd.'!$B$12=Afskrivninger!BF23,Afskrivninger!BD23,0)*IF($BC$5='Beregningsskema tilbud med afd.'!$B$12,(13-Afskrivninger!$BC$6)/12,1)*IF(($BC$5-$BC$7)='Beregningsskema tilbud med afd.'!$B$12,(Afskrivninger!$BC$6+13)/12,1)</f>
        <v>0</v>
      </c>
      <c r="BH23" s="88">
        <f>IF('Beregningsskema tilbud med afd.'!$B$12=Afskrivninger!BF23,Afskrivninger!BC23,0)</f>
        <v>0</v>
      </c>
    </row>
    <row r="24" spans="1:60" x14ac:dyDescent="0.2">
      <c r="A24" s="39"/>
      <c r="B24" s="48">
        <f t="shared" si="0"/>
        <v>20</v>
      </c>
      <c r="C24" s="12">
        <f>$A$5/'Beregningsskema tilbud med afd.'!B$11</f>
        <v>0</v>
      </c>
      <c r="D24" s="47">
        <f>+E23*'Beregningsskema tilbud med afd.'!$B$10</f>
        <v>0</v>
      </c>
      <c r="E24" s="47">
        <f t="shared" si="1"/>
        <v>0</v>
      </c>
      <c r="F24" s="46">
        <f t="shared" si="2"/>
        <v>2023</v>
      </c>
      <c r="G24" s="46">
        <f>IF('Beregningsskema tilbud med afd.'!$B$12=Afskrivninger!F24,Afskrivninger!D24,0)</f>
        <v>0</v>
      </c>
      <c r="H24" s="49">
        <f>IF('Beregningsskema tilbud med afd.'!$B$12=Afskrivninger!F24,Afskrivninger!C24,0)</f>
        <v>0</v>
      </c>
      <c r="I24" s="3"/>
      <c r="N24" s="39">
        <v>14</v>
      </c>
      <c r="O24" s="40">
        <f t="shared" si="9"/>
        <v>0</v>
      </c>
      <c r="P24" s="40">
        <f>ROUND(IF(Q23&gt;0,(+Q23*'Beregningsskema tilbud med afd.'!$B$10),0),0)</f>
        <v>0</v>
      </c>
      <c r="Q24" s="40">
        <f t="shared" si="24"/>
        <v>0</v>
      </c>
      <c r="R24" s="3">
        <f t="shared" si="10"/>
        <v>2013</v>
      </c>
      <c r="S24" s="41">
        <f>IF('Beregningsskema tilbud med afd.'!$B$12=Afskrivninger!R24,Afskrivninger!P24,0)*IF($O$5='Beregningsskema tilbud med afd.'!$B$12,(13-Afskrivninger!$O$6)/12,1)*IF(($O$5-$O$7)='Beregningsskema tilbud med afd.'!$B$12,(Afskrivninger!$O$6+13)/12,1)</f>
        <v>0</v>
      </c>
      <c r="T24" s="88">
        <f>IF('Beregningsskema tilbud med afd.'!$B$12=Afskrivninger!R24,Afskrivninger!O24,0)</f>
        <v>0</v>
      </c>
      <c r="V24" s="39">
        <f t="shared" si="11"/>
        <v>14</v>
      </c>
      <c r="W24" s="40">
        <f t="shared" si="12"/>
        <v>0</v>
      </c>
      <c r="X24" s="40">
        <f>ROUND(IF(Y23&gt;0,(+Y23*'Beregningsskema tilbud med afd.'!$B$10),0),0)</f>
        <v>0</v>
      </c>
      <c r="Y24" s="40">
        <f t="shared" si="25"/>
        <v>0</v>
      </c>
      <c r="Z24" s="3">
        <f t="shared" si="13"/>
        <v>2013</v>
      </c>
      <c r="AA24" s="41">
        <f>IF('Beregningsskema tilbud med afd.'!$B$12=Afskrivninger!Z24,Afskrivninger!X24,0)*IF($W$5='Beregningsskema tilbud med afd.'!$B$12,(13-Afskrivninger!$W$6)/12,1)*IF(($W$5-$W$7)='Beregningsskema tilbud med afd.'!$B$12,(Afskrivninger!$W$6+13)/12,1)</f>
        <v>0</v>
      </c>
      <c r="AB24" s="88">
        <f>IF('Beregningsskema tilbud med afd.'!$B$12=Afskrivninger!Z24,Afskrivninger!W24,0)</f>
        <v>0</v>
      </c>
      <c r="AD24" s="39">
        <v>14</v>
      </c>
      <c r="AE24" s="40">
        <f t="shared" si="14"/>
        <v>0</v>
      </c>
      <c r="AF24" s="40">
        <f>ROUND(IF(AG23&gt;0,(+AG23*'Beregningsskema tilbud med afd.'!$B$10),0),0)</f>
        <v>0</v>
      </c>
      <c r="AG24" s="40">
        <f t="shared" si="26"/>
        <v>0</v>
      </c>
      <c r="AH24" s="3">
        <f t="shared" si="15"/>
        <v>13</v>
      </c>
      <c r="AI24" s="41">
        <f>IF('Beregningsskema tilbud med afd.'!$B$12=Afskrivninger!AH24,Afskrivninger!AF24,0)*IF($AE$5='Beregningsskema tilbud med afd.'!$B$12,(13-Afskrivninger!$AE$6)/12,1)*IF(($AE$5-$AE$7)='Beregningsskema tilbud med afd.'!$B$12,(Afskrivninger!$AE$6+13)/12,1)</f>
        <v>0</v>
      </c>
      <c r="AJ24" s="88">
        <f>IF('Beregningsskema tilbud med afd.'!$B$12=Afskrivninger!AH24,Afskrivninger!AE24,0)</f>
        <v>0</v>
      </c>
      <c r="AL24" s="39">
        <f t="shared" si="16"/>
        <v>14</v>
      </c>
      <c r="AM24" s="40">
        <f t="shared" si="17"/>
        <v>0</v>
      </c>
      <c r="AN24" s="40">
        <f>ROUND(IF(AO23&gt;0,(+AO23*'Beregningsskema tilbud med afd.'!$B$10),0),0)</f>
        <v>0</v>
      </c>
      <c r="AO24" s="40">
        <f t="shared" si="27"/>
        <v>0</v>
      </c>
      <c r="AP24" s="3">
        <f t="shared" si="18"/>
        <v>13</v>
      </c>
      <c r="AQ24" s="41">
        <f>IF('Beregningsskema tilbud med afd.'!$B$12=Afskrivninger!AP24,Afskrivninger!AN24,0)</f>
        <v>0</v>
      </c>
      <c r="AR24" s="88">
        <f>IF('Beregningsskema tilbud med afd.'!$B$12=Afskrivninger!AP24,Afskrivninger!AM24,0)</f>
        <v>0</v>
      </c>
      <c r="AT24" s="39">
        <v>14</v>
      </c>
      <c r="AU24" s="40">
        <f t="shared" si="19"/>
        <v>0</v>
      </c>
      <c r="AV24" s="40">
        <f>ROUND(IF(AW23&gt;0,(+AW23*'Beregningsskema tilbud med afd.'!$B$10),0),0)</f>
        <v>0</v>
      </c>
      <c r="AW24" s="40">
        <f t="shared" si="28"/>
        <v>0</v>
      </c>
      <c r="AX24" s="3">
        <f t="shared" si="20"/>
        <v>13</v>
      </c>
      <c r="AY24" s="41">
        <f>IF('Beregningsskema tilbud med afd.'!$B$12=Afskrivninger!AX24,Afskrivninger!AV24,0)*IF($AU$5='Beregningsskema tilbud med afd.'!$B$12,(13-Afskrivninger!$AU$6)/12,1)*IF(($AU$5-$AU$7)='Beregningsskema tilbud med afd.'!$B$12,(Afskrivninger!$AU$6+13)/12,1)</f>
        <v>0</v>
      </c>
      <c r="AZ24" s="88">
        <f>IF('Beregningsskema tilbud med afd.'!$B$12=Afskrivninger!AX24,Afskrivninger!AU24,0)</f>
        <v>0</v>
      </c>
      <c r="BB24" s="39">
        <f t="shared" si="21"/>
        <v>14</v>
      </c>
      <c r="BC24" s="40">
        <f t="shared" si="22"/>
        <v>0</v>
      </c>
      <c r="BD24" s="40">
        <f>ROUND(IF(BE23&gt;0,(+BE23*'Beregningsskema tilbud med afd.'!$B$10),0),0)</f>
        <v>0</v>
      </c>
      <c r="BE24" s="40">
        <f t="shared" si="29"/>
        <v>0</v>
      </c>
      <c r="BF24" s="3">
        <f t="shared" si="23"/>
        <v>13</v>
      </c>
      <c r="BG24" s="41">
        <f>IF('Beregningsskema tilbud med afd.'!$B$12=Afskrivninger!BF24,Afskrivninger!BD24,0)*IF($BC$5='Beregningsskema tilbud med afd.'!$B$12,(13-Afskrivninger!$BC$6)/12,1)*IF(($BC$5-$BC$7)='Beregningsskema tilbud med afd.'!$B$12,(Afskrivninger!$BC$6+13)/12,1)</f>
        <v>0</v>
      </c>
      <c r="BH24" s="88">
        <f>IF('Beregningsskema tilbud med afd.'!$B$12=Afskrivninger!BF24,Afskrivninger!BC24,0)</f>
        <v>0</v>
      </c>
    </row>
    <row r="25" spans="1:60" x14ac:dyDescent="0.2">
      <c r="A25" s="39"/>
      <c r="B25" s="48">
        <f t="shared" si="0"/>
        <v>21</v>
      </c>
      <c r="C25" s="12">
        <f>$A$5/'Beregningsskema tilbud med afd.'!B$11</f>
        <v>0</v>
      </c>
      <c r="D25" s="47">
        <f>+E24*'Beregningsskema tilbud med afd.'!$B$10</f>
        <v>0</v>
      </c>
      <c r="E25" s="47">
        <f t="shared" si="1"/>
        <v>0</v>
      </c>
      <c r="F25" s="46">
        <f t="shared" si="2"/>
        <v>2024</v>
      </c>
      <c r="G25" s="46">
        <f>IF('Beregningsskema tilbud med afd.'!$B$12=Afskrivninger!F25,Afskrivninger!D25,0)</f>
        <v>0</v>
      </c>
      <c r="H25" s="49">
        <f>IF('Beregningsskema tilbud med afd.'!$B$12=Afskrivninger!F25,Afskrivninger!C25,0)</f>
        <v>0</v>
      </c>
      <c r="I25" s="3"/>
      <c r="N25" s="39">
        <v>15</v>
      </c>
      <c r="O25" s="40">
        <f t="shared" si="9"/>
        <v>0</v>
      </c>
      <c r="P25" s="40">
        <f>ROUND(IF(Q24&gt;0,(+Q24*'Beregningsskema tilbud med afd.'!$B$10),0),0)</f>
        <v>0</v>
      </c>
      <c r="Q25" s="40">
        <f t="shared" si="24"/>
        <v>0</v>
      </c>
      <c r="R25" s="3">
        <f t="shared" si="10"/>
        <v>2014</v>
      </c>
      <c r="S25" s="41">
        <f>IF('Beregningsskema tilbud med afd.'!$B$12=Afskrivninger!R25,Afskrivninger!P25,0)*IF($O$5='Beregningsskema tilbud med afd.'!$B$12,(13-Afskrivninger!$O$6)/12,1)*IF(($O$5-$O$7)='Beregningsskema tilbud med afd.'!$B$12,(Afskrivninger!$O$6+13)/12,1)</f>
        <v>0</v>
      </c>
      <c r="T25" s="88">
        <f>IF('Beregningsskema tilbud med afd.'!$B$12=Afskrivninger!R25,Afskrivninger!O25,0)</f>
        <v>0</v>
      </c>
      <c r="V25" s="39">
        <f t="shared" si="11"/>
        <v>15</v>
      </c>
      <c r="W25" s="40">
        <f t="shared" si="12"/>
        <v>0</v>
      </c>
      <c r="X25" s="40">
        <f>ROUND(IF(Y24&gt;0,(+Y24*'Beregningsskema tilbud med afd.'!$B$10),0),0)</f>
        <v>0</v>
      </c>
      <c r="Y25" s="40">
        <f t="shared" si="25"/>
        <v>0</v>
      </c>
      <c r="Z25" s="3">
        <f t="shared" si="13"/>
        <v>2014</v>
      </c>
      <c r="AA25" s="41">
        <f>IF('Beregningsskema tilbud med afd.'!$B$12=Afskrivninger!Z25,Afskrivninger!X25,0)*IF($W$5='Beregningsskema tilbud med afd.'!$B$12,(13-Afskrivninger!$W$6)/12,1)*IF(($W$5-$W$7)='Beregningsskema tilbud med afd.'!$B$12,(Afskrivninger!$W$6+13)/12,1)</f>
        <v>0</v>
      </c>
      <c r="AB25" s="88">
        <f>IF('Beregningsskema tilbud med afd.'!$B$12=Afskrivninger!Z25,Afskrivninger!W25,0)</f>
        <v>0</v>
      </c>
      <c r="AD25" s="39">
        <v>15</v>
      </c>
      <c r="AE25" s="40">
        <f t="shared" si="14"/>
        <v>0</v>
      </c>
      <c r="AF25" s="40">
        <f>ROUND(IF(AG24&gt;0,(+AG24*'Beregningsskema tilbud med afd.'!$B$10),0),0)</f>
        <v>0</v>
      </c>
      <c r="AG25" s="40">
        <f t="shared" si="26"/>
        <v>0</v>
      </c>
      <c r="AH25" s="3">
        <f t="shared" si="15"/>
        <v>14</v>
      </c>
      <c r="AI25" s="41">
        <f>IF('Beregningsskema tilbud med afd.'!$B$12=Afskrivninger!AH25,Afskrivninger!AF25,0)*IF($AE$5='Beregningsskema tilbud med afd.'!$B$12,(13-Afskrivninger!$AE$6)/12,1)*IF(($AE$5-$AE$7)='Beregningsskema tilbud med afd.'!$B$12,(Afskrivninger!$AE$6+13)/12,1)</f>
        <v>0</v>
      </c>
      <c r="AJ25" s="88">
        <f>IF('Beregningsskema tilbud med afd.'!$B$12=Afskrivninger!AH25,Afskrivninger!AE25,0)</f>
        <v>0</v>
      </c>
      <c r="AL25" s="39">
        <f t="shared" si="16"/>
        <v>15</v>
      </c>
      <c r="AM25" s="40">
        <f t="shared" si="17"/>
        <v>0</v>
      </c>
      <c r="AN25" s="40">
        <f>ROUND(IF(AO24&gt;0,(+AO24*'Beregningsskema tilbud med afd.'!$B$10),0),0)</f>
        <v>0</v>
      </c>
      <c r="AO25" s="40">
        <f t="shared" si="27"/>
        <v>0</v>
      </c>
      <c r="AP25" s="3">
        <f t="shared" si="18"/>
        <v>14</v>
      </c>
      <c r="AQ25" s="41">
        <f>IF('Beregningsskema tilbud med afd.'!$B$12=Afskrivninger!AP25,Afskrivninger!AN25,0)</f>
        <v>0</v>
      </c>
      <c r="AR25" s="88">
        <f>IF('Beregningsskema tilbud med afd.'!$B$12=Afskrivninger!AP25,Afskrivninger!AM25,0)</f>
        <v>0</v>
      </c>
      <c r="AT25" s="39">
        <v>15</v>
      </c>
      <c r="AU25" s="40">
        <f t="shared" si="19"/>
        <v>0</v>
      </c>
      <c r="AV25" s="40">
        <f>ROUND(IF(AW24&gt;0,(+AW24*'Beregningsskema tilbud med afd.'!$B$10),0),0)</f>
        <v>0</v>
      </c>
      <c r="AW25" s="40">
        <f t="shared" si="28"/>
        <v>0</v>
      </c>
      <c r="AX25" s="3">
        <f t="shared" si="20"/>
        <v>14</v>
      </c>
      <c r="AY25" s="41">
        <f>IF('Beregningsskema tilbud med afd.'!$B$12=Afskrivninger!AX25,Afskrivninger!AV25,0)*IF($AU$5='Beregningsskema tilbud med afd.'!$B$12,(13-Afskrivninger!$AU$6)/12,1)*IF(($AU$5-$AU$7)='Beregningsskema tilbud med afd.'!$B$12,(Afskrivninger!$AU$6+13)/12,1)</f>
        <v>0</v>
      </c>
      <c r="AZ25" s="88">
        <f>IF('Beregningsskema tilbud med afd.'!$B$12=Afskrivninger!AX25,Afskrivninger!AU25,0)</f>
        <v>0</v>
      </c>
      <c r="BB25" s="39">
        <f t="shared" si="21"/>
        <v>15</v>
      </c>
      <c r="BC25" s="40">
        <f t="shared" si="22"/>
        <v>0</v>
      </c>
      <c r="BD25" s="40">
        <f>ROUND(IF(BE24&gt;0,(+BE24*'Beregningsskema tilbud med afd.'!$B$10),0),0)</f>
        <v>0</v>
      </c>
      <c r="BE25" s="40">
        <f t="shared" si="29"/>
        <v>0</v>
      </c>
      <c r="BF25" s="3">
        <f t="shared" si="23"/>
        <v>14</v>
      </c>
      <c r="BG25" s="41">
        <f>IF('Beregningsskema tilbud med afd.'!$B$12=Afskrivninger!BF25,Afskrivninger!BD25,0)*IF($BC$5='Beregningsskema tilbud med afd.'!$B$12,(13-Afskrivninger!$BC$6)/12,1)*IF(($BC$5-$BC$7)='Beregningsskema tilbud med afd.'!$B$12,(Afskrivninger!$BC$6+13)/12,1)</f>
        <v>0</v>
      </c>
      <c r="BH25" s="88">
        <f>IF('Beregningsskema tilbud med afd.'!$B$12=Afskrivninger!BF25,Afskrivninger!BC25,0)</f>
        <v>0</v>
      </c>
    </row>
    <row r="26" spans="1:60" x14ac:dyDescent="0.2">
      <c r="A26" s="39"/>
      <c r="B26" s="48">
        <f t="shared" si="0"/>
        <v>22</v>
      </c>
      <c r="C26" s="12">
        <f>$A$5/'Beregningsskema tilbud med afd.'!B$11</f>
        <v>0</v>
      </c>
      <c r="D26" s="47">
        <f>+E25*'Beregningsskema tilbud med afd.'!$B$10</f>
        <v>0</v>
      </c>
      <c r="E26" s="47">
        <f t="shared" si="1"/>
        <v>0</v>
      </c>
      <c r="F26" s="46">
        <f t="shared" si="2"/>
        <v>2025</v>
      </c>
      <c r="G26" s="46">
        <f>IF('Beregningsskema tilbud med afd.'!$B$12=Afskrivninger!F26,Afskrivninger!D26,0)</f>
        <v>0</v>
      </c>
      <c r="H26" s="49">
        <f>IF('Beregningsskema tilbud med afd.'!$B$12=Afskrivninger!F26,Afskrivninger!C26,0)</f>
        <v>0</v>
      </c>
      <c r="I26" s="3"/>
      <c r="N26" s="39">
        <v>16</v>
      </c>
      <c r="O26" s="40">
        <f t="shared" si="9"/>
        <v>0</v>
      </c>
      <c r="P26" s="40">
        <f>ROUND(IF(Q25&gt;0,(+Q25*'Beregningsskema tilbud med afd.'!$B$10),0),0)</f>
        <v>0</v>
      </c>
      <c r="Q26" s="40">
        <f t="shared" si="24"/>
        <v>0</v>
      </c>
      <c r="R26" s="3">
        <f t="shared" si="10"/>
        <v>2015</v>
      </c>
      <c r="S26" s="41">
        <f>IF('Beregningsskema tilbud med afd.'!$B$12=Afskrivninger!R26,Afskrivninger!P26,0)*IF($O$5='Beregningsskema tilbud med afd.'!$B$12,(13-Afskrivninger!$O$6)/12,1)*IF(($O$5-$O$7)='Beregningsskema tilbud med afd.'!$B$12,(Afskrivninger!$O$6+13)/12,1)</f>
        <v>0</v>
      </c>
      <c r="T26" s="88">
        <f>IF('Beregningsskema tilbud med afd.'!$B$12=Afskrivninger!R26,Afskrivninger!O26,0)</f>
        <v>0</v>
      </c>
      <c r="V26" s="39">
        <f t="shared" si="11"/>
        <v>16</v>
      </c>
      <c r="W26" s="40">
        <f t="shared" si="12"/>
        <v>0</v>
      </c>
      <c r="X26" s="40">
        <f>ROUND(IF(Y25&gt;0,(+Y25*'Beregningsskema tilbud med afd.'!$B$10),0),0)</f>
        <v>0</v>
      </c>
      <c r="Y26" s="40">
        <f t="shared" si="25"/>
        <v>0</v>
      </c>
      <c r="Z26" s="3">
        <f t="shared" si="13"/>
        <v>2015</v>
      </c>
      <c r="AA26" s="41">
        <f>IF('Beregningsskema tilbud med afd.'!$B$12=Afskrivninger!Z26,Afskrivninger!X26,0)*IF($W$5='Beregningsskema tilbud med afd.'!$B$12,(13-Afskrivninger!$W$6)/12,1)*IF(($W$5-$W$7)='Beregningsskema tilbud med afd.'!$B$12,(Afskrivninger!$W$6+13)/12,1)</f>
        <v>0</v>
      </c>
      <c r="AB26" s="88">
        <f>IF('Beregningsskema tilbud med afd.'!$B$12=Afskrivninger!Z26,Afskrivninger!W26,0)</f>
        <v>0</v>
      </c>
      <c r="AD26" s="39">
        <v>16</v>
      </c>
      <c r="AE26" s="40">
        <f t="shared" si="14"/>
        <v>0</v>
      </c>
      <c r="AF26" s="40">
        <f>ROUND(IF(AG25&gt;0,(+AG25*'Beregningsskema tilbud med afd.'!$B$10),0),0)</f>
        <v>0</v>
      </c>
      <c r="AG26" s="40">
        <f t="shared" si="26"/>
        <v>0</v>
      </c>
      <c r="AH26" s="3">
        <f t="shared" si="15"/>
        <v>15</v>
      </c>
      <c r="AI26" s="41">
        <f>IF('Beregningsskema tilbud med afd.'!$B$12=Afskrivninger!AH26,Afskrivninger!AF26,0)*IF($AE$5='Beregningsskema tilbud med afd.'!$B$12,(13-Afskrivninger!$AE$6)/12,1)*IF(($AE$5-$AE$7)='Beregningsskema tilbud med afd.'!$B$12,(Afskrivninger!$AE$6+13)/12,1)</f>
        <v>0</v>
      </c>
      <c r="AJ26" s="88">
        <f>IF('Beregningsskema tilbud med afd.'!$B$12=Afskrivninger!AH26,Afskrivninger!AE26,0)</f>
        <v>0</v>
      </c>
      <c r="AL26" s="39">
        <f t="shared" si="16"/>
        <v>16</v>
      </c>
      <c r="AM26" s="40">
        <f t="shared" si="17"/>
        <v>0</v>
      </c>
      <c r="AN26" s="40">
        <f>ROUND(IF(AO25&gt;0,(+AO25*'Beregningsskema tilbud med afd.'!$B$10),0),0)</f>
        <v>0</v>
      </c>
      <c r="AO26" s="40">
        <f t="shared" si="27"/>
        <v>0</v>
      </c>
      <c r="AP26" s="3">
        <f t="shared" si="18"/>
        <v>15</v>
      </c>
      <c r="AQ26" s="41">
        <f>IF('Beregningsskema tilbud med afd.'!$B$12=Afskrivninger!AP26,Afskrivninger!AN26,0)</f>
        <v>0</v>
      </c>
      <c r="AR26" s="88">
        <f>IF('Beregningsskema tilbud med afd.'!$B$12=Afskrivninger!AP26,Afskrivninger!AM26,0)</f>
        <v>0</v>
      </c>
      <c r="AT26" s="39">
        <v>16</v>
      </c>
      <c r="AU26" s="40">
        <f t="shared" si="19"/>
        <v>0</v>
      </c>
      <c r="AV26" s="40">
        <f>ROUND(IF(AW25&gt;0,(+AW25*'Beregningsskema tilbud med afd.'!$B$10),0),0)</f>
        <v>0</v>
      </c>
      <c r="AW26" s="40">
        <f t="shared" si="28"/>
        <v>0</v>
      </c>
      <c r="AX26" s="3">
        <f t="shared" si="20"/>
        <v>15</v>
      </c>
      <c r="AY26" s="41">
        <f>IF('Beregningsskema tilbud med afd.'!$B$12=Afskrivninger!AX26,Afskrivninger!AV26,0)*IF($AU$5='Beregningsskema tilbud med afd.'!$B$12,(13-Afskrivninger!$AU$6)/12,1)*IF(($AU$5-$AU$7)='Beregningsskema tilbud med afd.'!$B$12,(Afskrivninger!$AU$6+13)/12,1)</f>
        <v>0</v>
      </c>
      <c r="AZ26" s="88">
        <f>IF('Beregningsskema tilbud med afd.'!$B$12=Afskrivninger!AX26,Afskrivninger!AU26,0)</f>
        <v>0</v>
      </c>
      <c r="BB26" s="39">
        <f t="shared" si="21"/>
        <v>16</v>
      </c>
      <c r="BC26" s="40">
        <f t="shared" si="22"/>
        <v>0</v>
      </c>
      <c r="BD26" s="40">
        <f>ROUND(IF(BE25&gt;0,(+BE25*'Beregningsskema tilbud med afd.'!$B$10),0),0)</f>
        <v>0</v>
      </c>
      <c r="BE26" s="40">
        <f t="shared" si="29"/>
        <v>0</v>
      </c>
      <c r="BF26" s="3">
        <f t="shared" si="23"/>
        <v>15</v>
      </c>
      <c r="BG26" s="41">
        <f>IF('Beregningsskema tilbud med afd.'!$B$12=Afskrivninger!BF26,Afskrivninger!BD26,0)*IF($BC$5='Beregningsskema tilbud med afd.'!$B$12,(13-Afskrivninger!$BC$6)/12,1)*IF(($BC$5-$BC$7)='Beregningsskema tilbud med afd.'!$B$12,(Afskrivninger!$BC$6+13)/12,1)</f>
        <v>0</v>
      </c>
      <c r="BH26" s="88">
        <f>IF('Beregningsskema tilbud med afd.'!$B$12=Afskrivninger!BF26,Afskrivninger!BC26,0)</f>
        <v>0</v>
      </c>
    </row>
    <row r="27" spans="1:60" x14ac:dyDescent="0.2">
      <c r="A27" s="39"/>
      <c r="B27" s="48">
        <f t="shared" si="0"/>
        <v>23</v>
      </c>
      <c r="C27" s="12">
        <f>$A$5/'Beregningsskema tilbud med afd.'!B$11</f>
        <v>0</v>
      </c>
      <c r="D27" s="47">
        <f>+E26*'Beregningsskema tilbud med afd.'!$B$10</f>
        <v>0</v>
      </c>
      <c r="E27" s="47">
        <f t="shared" si="1"/>
        <v>0</v>
      </c>
      <c r="F27" s="46">
        <f t="shared" si="2"/>
        <v>2026</v>
      </c>
      <c r="G27" s="46">
        <f>IF('Beregningsskema tilbud med afd.'!$B$12=Afskrivninger!F27,Afskrivninger!D27,0)</f>
        <v>0</v>
      </c>
      <c r="H27" s="49">
        <f>IF('Beregningsskema tilbud med afd.'!$B$12=Afskrivninger!F27,Afskrivninger!C27,0)</f>
        <v>0</v>
      </c>
      <c r="I27" s="3"/>
      <c r="N27" s="39">
        <v>17</v>
      </c>
      <c r="O27" s="40">
        <f t="shared" si="9"/>
        <v>0</v>
      </c>
      <c r="P27" s="40">
        <f>ROUND(IF(Q26&gt;0,(+Q26*'Beregningsskema tilbud med afd.'!$B$10),0),0)</f>
        <v>0</v>
      </c>
      <c r="Q27" s="40">
        <f t="shared" si="24"/>
        <v>0</v>
      </c>
      <c r="R27" s="3">
        <f t="shared" si="10"/>
        <v>2016</v>
      </c>
      <c r="S27" s="41">
        <f>IF('Beregningsskema tilbud med afd.'!$B$12=Afskrivninger!R27,Afskrivninger!P27,0)*IF($O$5='Beregningsskema tilbud med afd.'!$B$12,(13-Afskrivninger!$O$6)/12,1)*IF(($O$5-$O$7)='Beregningsskema tilbud med afd.'!$B$12,(Afskrivninger!$O$6+13)/12,1)</f>
        <v>0</v>
      </c>
      <c r="T27" s="88">
        <f>IF('Beregningsskema tilbud med afd.'!$B$12=Afskrivninger!R27,Afskrivninger!O27,0)</f>
        <v>0</v>
      </c>
      <c r="V27" s="39">
        <f t="shared" si="11"/>
        <v>17</v>
      </c>
      <c r="W27" s="40">
        <f t="shared" si="12"/>
        <v>0</v>
      </c>
      <c r="X27" s="40">
        <f>ROUND(IF(Y26&gt;0,(+Y26*'Beregningsskema tilbud med afd.'!$B$10),0),0)</f>
        <v>0</v>
      </c>
      <c r="Y27" s="40">
        <f t="shared" si="25"/>
        <v>0</v>
      </c>
      <c r="Z27" s="3">
        <f t="shared" si="13"/>
        <v>2016</v>
      </c>
      <c r="AA27" s="41">
        <f>IF('Beregningsskema tilbud med afd.'!$B$12=Afskrivninger!Z27,Afskrivninger!X27,0)*IF($W$5='Beregningsskema tilbud med afd.'!$B$12,(13-Afskrivninger!$W$6)/12,1)*IF(($W$5-$W$7)='Beregningsskema tilbud med afd.'!$B$12,(Afskrivninger!$W$6+13)/12,1)</f>
        <v>0</v>
      </c>
      <c r="AB27" s="88">
        <f>IF('Beregningsskema tilbud med afd.'!$B$12=Afskrivninger!Z27,Afskrivninger!W27,0)</f>
        <v>0</v>
      </c>
      <c r="AD27" s="39">
        <v>17</v>
      </c>
      <c r="AE27" s="40">
        <f t="shared" si="14"/>
        <v>0</v>
      </c>
      <c r="AF27" s="40">
        <f>ROUND(IF(AG26&gt;0,(+AG26*'Beregningsskema tilbud med afd.'!$B$10),0),0)</f>
        <v>0</v>
      </c>
      <c r="AG27" s="40">
        <f t="shared" si="26"/>
        <v>0</v>
      </c>
      <c r="AH27" s="3">
        <f t="shared" si="15"/>
        <v>16</v>
      </c>
      <c r="AI27" s="41">
        <f>IF('Beregningsskema tilbud med afd.'!$B$12=Afskrivninger!AH27,Afskrivninger!AF27,0)*IF($AE$5='Beregningsskema tilbud med afd.'!$B$12,(13-Afskrivninger!$AE$6)/12,1)*IF(($AE$5-$AE$7)='Beregningsskema tilbud med afd.'!$B$12,(Afskrivninger!$AE$6+13)/12,1)</f>
        <v>0</v>
      </c>
      <c r="AJ27" s="88">
        <f>IF('Beregningsskema tilbud med afd.'!$B$12=Afskrivninger!AH27,Afskrivninger!AE27,0)</f>
        <v>0</v>
      </c>
      <c r="AL27" s="39">
        <f t="shared" si="16"/>
        <v>17</v>
      </c>
      <c r="AM27" s="40">
        <f t="shared" si="17"/>
        <v>0</v>
      </c>
      <c r="AN27" s="40">
        <f>ROUND(IF(AO26&gt;0,(+AO26*'Beregningsskema tilbud med afd.'!$B$10),0),0)</f>
        <v>0</v>
      </c>
      <c r="AO27" s="40">
        <f t="shared" si="27"/>
        <v>0</v>
      </c>
      <c r="AP27" s="3">
        <f t="shared" si="18"/>
        <v>16</v>
      </c>
      <c r="AQ27" s="41">
        <f>IF('Beregningsskema tilbud med afd.'!$B$12=Afskrivninger!AP27,Afskrivninger!AN27,0)</f>
        <v>0</v>
      </c>
      <c r="AR27" s="88">
        <f>IF('Beregningsskema tilbud med afd.'!$B$12=Afskrivninger!AP27,Afskrivninger!AM27,0)</f>
        <v>0</v>
      </c>
      <c r="AT27" s="39">
        <v>17</v>
      </c>
      <c r="AU27" s="40">
        <f t="shared" si="19"/>
        <v>0</v>
      </c>
      <c r="AV27" s="40">
        <f>ROUND(IF(AW26&gt;0,(+AW26*'Beregningsskema tilbud med afd.'!$B$10),0),0)</f>
        <v>0</v>
      </c>
      <c r="AW27" s="40">
        <f t="shared" si="28"/>
        <v>0</v>
      </c>
      <c r="AX27" s="3">
        <f t="shared" si="20"/>
        <v>16</v>
      </c>
      <c r="AY27" s="41">
        <f>IF('Beregningsskema tilbud med afd.'!$B$12=Afskrivninger!AX27,Afskrivninger!AV27,0)*IF($AU$5='Beregningsskema tilbud med afd.'!$B$12,(13-Afskrivninger!$AU$6)/12,1)*IF(($AU$5-$AU$7)='Beregningsskema tilbud med afd.'!$B$12,(Afskrivninger!$AU$6+13)/12,1)</f>
        <v>0</v>
      </c>
      <c r="AZ27" s="88">
        <f>IF('Beregningsskema tilbud med afd.'!$B$12=Afskrivninger!AX27,Afskrivninger!AU27,0)</f>
        <v>0</v>
      </c>
      <c r="BB27" s="39">
        <f t="shared" si="21"/>
        <v>17</v>
      </c>
      <c r="BC27" s="40">
        <f t="shared" si="22"/>
        <v>0</v>
      </c>
      <c r="BD27" s="40">
        <f>ROUND(IF(BE26&gt;0,(+BE26*'Beregningsskema tilbud med afd.'!$B$10),0),0)</f>
        <v>0</v>
      </c>
      <c r="BE27" s="40">
        <f t="shared" si="29"/>
        <v>0</v>
      </c>
      <c r="BF27" s="3">
        <f t="shared" si="23"/>
        <v>16</v>
      </c>
      <c r="BG27" s="41">
        <f>IF('Beregningsskema tilbud med afd.'!$B$12=Afskrivninger!BF27,Afskrivninger!BD27,0)*IF($BC$5='Beregningsskema tilbud med afd.'!$B$12,(13-Afskrivninger!$BC$6)/12,1)*IF(($BC$5-$BC$7)='Beregningsskema tilbud med afd.'!$B$12,(Afskrivninger!$BC$6+13)/12,1)</f>
        <v>0</v>
      </c>
      <c r="BH27" s="88">
        <f>IF('Beregningsskema tilbud med afd.'!$B$12=Afskrivninger!BF27,Afskrivninger!BC27,0)</f>
        <v>0</v>
      </c>
    </row>
    <row r="28" spans="1:60" x14ac:dyDescent="0.2">
      <c r="A28" s="39"/>
      <c r="B28" s="48">
        <f t="shared" si="0"/>
        <v>24</v>
      </c>
      <c r="C28" s="12">
        <f>$A$5/'Beregningsskema tilbud med afd.'!B$11</f>
        <v>0</v>
      </c>
      <c r="D28" s="47">
        <f>+E27*'Beregningsskema tilbud med afd.'!$B$10</f>
        <v>0</v>
      </c>
      <c r="E28" s="47">
        <f t="shared" si="1"/>
        <v>0</v>
      </c>
      <c r="F28" s="46">
        <f t="shared" si="2"/>
        <v>2027</v>
      </c>
      <c r="G28" s="46">
        <f>IF('Beregningsskema tilbud med afd.'!$B$12=Afskrivninger!F28,Afskrivninger!D28,0)</f>
        <v>0</v>
      </c>
      <c r="H28" s="49">
        <f>IF('Beregningsskema tilbud med afd.'!$B$12=Afskrivninger!F28,Afskrivninger!C28,0)</f>
        <v>0</v>
      </c>
      <c r="I28" s="3"/>
      <c r="N28" s="39">
        <v>18</v>
      </c>
      <c r="O28" s="40">
        <f t="shared" si="9"/>
        <v>0</v>
      </c>
      <c r="P28" s="40">
        <f>ROUND(IF(Q27&gt;0,(+Q27*'Beregningsskema tilbud med afd.'!$B$10),0),0)</f>
        <v>0</v>
      </c>
      <c r="Q28" s="40">
        <f t="shared" si="24"/>
        <v>0</v>
      </c>
      <c r="R28" s="3">
        <f t="shared" si="10"/>
        <v>2017</v>
      </c>
      <c r="S28" s="41">
        <f>IF('Beregningsskema tilbud med afd.'!$B$12=Afskrivninger!R28,Afskrivninger!P28,0)*IF($O$5='Beregningsskema tilbud med afd.'!$B$12,(13-Afskrivninger!$O$6)/12,1)*IF(($O$5-$O$7)='Beregningsskema tilbud med afd.'!$B$12,(Afskrivninger!$O$6+13)/12,1)</f>
        <v>0</v>
      </c>
      <c r="T28" s="88">
        <f>IF('Beregningsskema tilbud med afd.'!$B$12=Afskrivninger!R28,Afskrivninger!O28,0)</f>
        <v>0</v>
      </c>
      <c r="V28" s="39">
        <f t="shared" si="11"/>
        <v>18</v>
      </c>
      <c r="W28" s="40">
        <f t="shared" si="12"/>
        <v>0</v>
      </c>
      <c r="X28" s="40">
        <f>ROUND(IF(Y27&gt;0,(+Y27*'Beregningsskema tilbud med afd.'!$B$10),0),0)</f>
        <v>0</v>
      </c>
      <c r="Y28" s="40">
        <f t="shared" si="25"/>
        <v>0</v>
      </c>
      <c r="Z28" s="3">
        <f t="shared" si="13"/>
        <v>2017</v>
      </c>
      <c r="AA28" s="41">
        <f>IF('Beregningsskema tilbud med afd.'!$B$12=Afskrivninger!Z28,Afskrivninger!X28,0)*IF($W$5='Beregningsskema tilbud med afd.'!$B$12,(13-Afskrivninger!$W$6)/12,1)*IF(($W$5-$W$7)='Beregningsskema tilbud med afd.'!$B$12,(Afskrivninger!$W$6+13)/12,1)</f>
        <v>0</v>
      </c>
      <c r="AB28" s="88">
        <f>IF('Beregningsskema tilbud med afd.'!$B$12=Afskrivninger!Z28,Afskrivninger!W28,0)</f>
        <v>0</v>
      </c>
      <c r="AD28" s="39">
        <v>18</v>
      </c>
      <c r="AE28" s="40">
        <f t="shared" si="14"/>
        <v>0</v>
      </c>
      <c r="AF28" s="40">
        <f>ROUND(IF(AG27&gt;0,(+AG27*'Beregningsskema tilbud med afd.'!$B$10),0),0)</f>
        <v>0</v>
      </c>
      <c r="AG28" s="40">
        <f t="shared" si="26"/>
        <v>0</v>
      </c>
      <c r="AH28" s="3">
        <f t="shared" si="15"/>
        <v>17</v>
      </c>
      <c r="AI28" s="41">
        <f>IF('Beregningsskema tilbud med afd.'!$B$12=Afskrivninger!AH28,Afskrivninger!AF28,0)*IF($AE$5='Beregningsskema tilbud med afd.'!$B$12,(13-Afskrivninger!$AE$6)/12,1)*IF(($AE$5-$AE$7)='Beregningsskema tilbud med afd.'!$B$12,(Afskrivninger!$AE$6+13)/12,1)</f>
        <v>0</v>
      </c>
      <c r="AJ28" s="88">
        <f>IF('Beregningsskema tilbud med afd.'!$B$12=Afskrivninger!AH28,Afskrivninger!AE28,0)</f>
        <v>0</v>
      </c>
      <c r="AL28" s="39">
        <f t="shared" si="16"/>
        <v>18</v>
      </c>
      <c r="AM28" s="40">
        <f t="shared" si="17"/>
        <v>0</v>
      </c>
      <c r="AN28" s="40">
        <f>ROUND(IF(AO27&gt;0,(+AO27*'Beregningsskema tilbud med afd.'!$B$10),0),0)</f>
        <v>0</v>
      </c>
      <c r="AO28" s="40">
        <f t="shared" si="27"/>
        <v>0</v>
      </c>
      <c r="AP28" s="3">
        <f t="shared" si="18"/>
        <v>17</v>
      </c>
      <c r="AQ28" s="41">
        <f>IF('Beregningsskema tilbud med afd.'!$B$12=Afskrivninger!AP28,Afskrivninger!AN28,0)</f>
        <v>0</v>
      </c>
      <c r="AR28" s="88">
        <f>IF('Beregningsskema tilbud med afd.'!$B$12=Afskrivninger!AP28,Afskrivninger!AM28,0)</f>
        <v>0</v>
      </c>
      <c r="AT28" s="39">
        <v>18</v>
      </c>
      <c r="AU28" s="40">
        <f t="shared" si="19"/>
        <v>0</v>
      </c>
      <c r="AV28" s="40">
        <f>ROUND(IF(AW27&gt;0,(+AW27*'Beregningsskema tilbud med afd.'!$B$10),0),0)</f>
        <v>0</v>
      </c>
      <c r="AW28" s="40">
        <f t="shared" si="28"/>
        <v>0</v>
      </c>
      <c r="AX28" s="3">
        <f t="shared" si="20"/>
        <v>17</v>
      </c>
      <c r="AY28" s="41">
        <f>IF('Beregningsskema tilbud med afd.'!$B$12=Afskrivninger!AX28,Afskrivninger!AV28,0)*IF($AU$5='Beregningsskema tilbud med afd.'!$B$12,(13-Afskrivninger!$AU$6)/12,1)*IF(($AU$5-$AU$7)='Beregningsskema tilbud med afd.'!$B$12,(Afskrivninger!$AU$6+13)/12,1)</f>
        <v>0</v>
      </c>
      <c r="AZ28" s="88">
        <f>IF('Beregningsskema tilbud med afd.'!$B$12=Afskrivninger!AX28,Afskrivninger!AU28,0)</f>
        <v>0</v>
      </c>
      <c r="BB28" s="39">
        <f t="shared" si="21"/>
        <v>18</v>
      </c>
      <c r="BC28" s="40">
        <f t="shared" si="22"/>
        <v>0</v>
      </c>
      <c r="BD28" s="40">
        <f>ROUND(IF(BE27&gt;0,(+BE27*'Beregningsskema tilbud med afd.'!$B$10),0),0)</f>
        <v>0</v>
      </c>
      <c r="BE28" s="40">
        <f t="shared" si="29"/>
        <v>0</v>
      </c>
      <c r="BF28" s="3">
        <f t="shared" si="23"/>
        <v>17</v>
      </c>
      <c r="BG28" s="41">
        <f>IF('Beregningsskema tilbud med afd.'!$B$12=Afskrivninger!BF28,Afskrivninger!BD28,0)*IF($BC$5='Beregningsskema tilbud med afd.'!$B$12,(13-Afskrivninger!$BC$6)/12,1)*IF(($BC$5-$BC$7)='Beregningsskema tilbud med afd.'!$B$12,(Afskrivninger!$BC$6+13)/12,1)</f>
        <v>0</v>
      </c>
      <c r="BH28" s="88">
        <f>IF('Beregningsskema tilbud med afd.'!$B$12=Afskrivninger!BF28,Afskrivninger!BC28,0)</f>
        <v>0</v>
      </c>
    </row>
    <row r="29" spans="1:60" x14ac:dyDescent="0.2">
      <c r="A29" s="39"/>
      <c r="B29" s="48">
        <f t="shared" si="0"/>
        <v>25</v>
      </c>
      <c r="C29" s="12">
        <f>$A$5/'Beregningsskema tilbud med afd.'!B$11</f>
        <v>0</v>
      </c>
      <c r="D29" s="47">
        <f>+E28*'Beregningsskema tilbud med afd.'!$B$10</f>
        <v>0</v>
      </c>
      <c r="E29" s="47">
        <f t="shared" si="1"/>
        <v>0</v>
      </c>
      <c r="F29" s="46">
        <f t="shared" si="2"/>
        <v>2028</v>
      </c>
      <c r="G29" s="46">
        <f>IF('Beregningsskema tilbud med afd.'!$B$12=Afskrivninger!F29,Afskrivninger!D29,0)</f>
        <v>0</v>
      </c>
      <c r="H29" s="49">
        <f>IF('Beregningsskema tilbud med afd.'!$B$12=Afskrivninger!F29,Afskrivninger!C29,0)</f>
        <v>0</v>
      </c>
      <c r="I29" s="3"/>
      <c r="N29" s="39">
        <v>19</v>
      </c>
      <c r="O29" s="40">
        <f t="shared" si="9"/>
        <v>0</v>
      </c>
      <c r="P29" s="40">
        <f>ROUND(IF(Q28&gt;0,(+Q28*'Beregningsskema tilbud med afd.'!$B$10),0),0)</f>
        <v>0</v>
      </c>
      <c r="Q29" s="40">
        <f t="shared" si="24"/>
        <v>0</v>
      </c>
      <c r="R29" s="3">
        <f t="shared" si="10"/>
        <v>2018</v>
      </c>
      <c r="S29" s="41">
        <f>IF('Beregningsskema tilbud med afd.'!$B$12=Afskrivninger!R29,Afskrivninger!P29,0)*IF($O$5='Beregningsskema tilbud med afd.'!$B$12,(13-Afskrivninger!$O$6)/12,1)*IF(($O$5-$O$7)='Beregningsskema tilbud med afd.'!$B$12,(Afskrivninger!$O$6+13)/12,1)</f>
        <v>0</v>
      </c>
      <c r="T29" s="88">
        <f>IF('Beregningsskema tilbud med afd.'!$B$12=Afskrivninger!R29,Afskrivninger!O29,0)</f>
        <v>0</v>
      </c>
      <c r="V29" s="39">
        <f t="shared" si="11"/>
        <v>19</v>
      </c>
      <c r="W29" s="40">
        <f t="shared" si="12"/>
        <v>0</v>
      </c>
      <c r="X29" s="40">
        <f>ROUND(IF(Y28&gt;0,(+Y28*'Beregningsskema tilbud med afd.'!$B$10),0),0)</f>
        <v>0</v>
      </c>
      <c r="Y29" s="40">
        <f t="shared" si="25"/>
        <v>0</v>
      </c>
      <c r="Z29" s="3">
        <f t="shared" si="13"/>
        <v>2018</v>
      </c>
      <c r="AA29" s="41">
        <f>IF('Beregningsskema tilbud med afd.'!$B$12=Afskrivninger!Z29,Afskrivninger!X29,0)*IF($W$5='Beregningsskema tilbud med afd.'!$B$12,(13-Afskrivninger!$W$6)/12,1)*IF(($W$5-$W$7)='Beregningsskema tilbud med afd.'!$B$12,(Afskrivninger!$W$6+13)/12,1)</f>
        <v>0</v>
      </c>
      <c r="AB29" s="88">
        <f>IF('Beregningsskema tilbud med afd.'!$B$12=Afskrivninger!Z29,Afskrivninger!W29,0)</f>
        <v>0</v>
      </c>
      <c r="AD29" s="39">
        <v>19</v>
      </c>
      <c r="AE29" s="40">
        <f t="shared" si="14"/>
        <v>0</v>
      </c>
      <c r="AF29" s="40">
        <f>ROUND(IF(AG28&gt;0,(+AG28*'Beregningsskema tilbud med afd.'!$B$10),0),0)</f>
        <v>0</v>
      </c>
      <c r="AG29" s="40">
        <f t="shared" si="26"/>
        <v>0</v>
      </c>
      <c r="AH29" s="3">
        <f t="shared" si="15"/>
        <v>18</v>
      </c>
      <c r="AI29" s="41">
        <f>IF('Beregningsskema tilbud med afd.'!$B$12=Afskrivninger!AH29,Afskrivninger!AF29,0)*IF($AE$5='Beregningsskema tilbud med afd.'!$B$12,(13-Afskrivninger!$AE$6)/12,1)*IF(($AE$5-$AE$7)='Beregningsskema tilbud med afd.'!$B$12,(Afskrivninger!$AE$6+13)/12,1)</f>
        <v>0</v>
      </c>
      <c r="AJ29" s="88">
        <f>IF('Beregningsskema tilbud med afd.'!$B$12=Afskrivninger!AH29,Afskrivninger!AE29,0)</f>
        <v>0</v>
      </c>
      <c r="AL29" s="39">
        <f t="shared" si="16"/>
        <v>19</v>
      </c>
      <c r="AM29" s="40">
        <f t="shared" si="17"/>
        <v>0</v>
      </c>
      <c r="AN29" s="40">
        <f>ROUND(IF(AO28&gt;0,(+AO28*'Beregningsskema tilbud med afd.'!$B$10),0),0)</f>
        <v>0</v>
      </c>
      <c r="AO29" s="40">
        <f t="shared" si="27"/>
        <v>0</v>
      </c>
      <c r="AP29" s="3">
        <f t="shared" si="18"/>
        <v>18</v>
      </c>
      <c r="AQ29" s="41">
        <f>IF('Beregningsskema tilbud med afd.'!$B$12=Afskrivninger!AP29,Afskrivninger!AN29,0)</f>
        <v>0</v>
      </c>
      <c r="AR29" s="88">
        <f>IF('Beregningsskema tilbud med afd.'!$B$12=Afskrivninger!AP29,Afskrivninger!AM29,0)</f>
        <v>0</v>
      </c>
      <c r="AT29" s="39">
        <v>19</v>
      </c>
      <c r="AU29" s="40">
        <f t="shared" si="19"/>
        <v>0</v>
      </c>
      <c r="AV29" s="40">
        <f>ROUND(IF(AW28&gt;0,(+AW28*'Beregningsskema tilbud med afd.'!$B$10),0),0)</f>
        <v>0</v>
      </c>
      <c r="AW29" s="40">
        <f t="shared" si="28"/>
        <v>0</v>
      </c>
      <c r="AX29" s="3">
        <f t="shared" si="20"/>
        <v>18</v>
      </c>
      <c r="AY29" s="41">
        <f>IF('Beregningsskema tilbud med afd.'!$B$12=Afskrivninger!AX29,Afskrivninger!AV29,0)*IF($AU$5='Beregningsskema tilbud med afd.'!$B$12,(13-Afskrivninger!$AU$6)/12,1)*IF(($AU$5-$AU$7)='Beregningsskema tilbud med afd.'!$B$12,(Afskrivninger!$AU$6+13)/12,1)</f>
        <v>0</v>
      </c>
      <c r="AZ29" s="88">
        <f>IF('Beregningsskema tilbud med afd.'!$B$12=Afskrivninger!AX29,Afskrivninger!AU29,0)</f>
        <v>0</v>
      </c>
      <c r="BB29" s="39">
        <f t="shared" si="21"/>
        <v>19</v>
      </c>
      <c r="BC29" s="40">
        <f t="shared" si="22"/>
        <v>0</v>
      </c>
      <c r="BD29" s="40">
        <f>ROUND(IF(BE28&gt;0,(+BE28*'Beregningsskema tilbud med afd.'!$B$10),0),0)</f>
        <v>0</v>
      </c>
      <c r="BE29" s="40">
        <f t="shared" si="29"/>
        <v>0</v>
      </c>
      <c r="BF29" s="3">
        <f t="shared" si="23"/>
        <v>18</v>
      </c>
      <c r="BG29" s="41">
        <f>IF('Beregningsskema tilbud med afd.'!$B$12=Afskrivninger!BF29,Afskrivninger!BD29,0)*IF($BC$5='Beregningsskema tilbud med afd.'!$B$12,(13-Afskrivninger!$BC$6)/12,1)*IF(($BC$5-$BC$7)='Beregningsskema tilbud med afd.'!$B$12,(Afskrivninger!$BC$6+13)/12,1)</f>
        <v>0</v>
      </c>
      <c r="BH29" s="88">
        <f>IF('Beregningsskema tilbud med afd.'!$B$12=Afskrivninger!BF29,Afskrivninger!BC29,0)</f>
        <v>0</v>
      </c>
    </row>
    <row r="30" spans="1:60" x14ac:dyDescent="0.2">
      <c r="A30" s="39"/>
      <c r="B30" s="48">
        <f t="shared" si="0"/>
        <v>26</v>
      </c>
      <c r="C30" s="12">
        <f>$A$5/'Beregningsskema tilbud med afd.'!B$11</f>
        <v>0</v>
      </c>
      <c r="D30" s="47">
        <f>+E29*'Beregningsskema tilbud med afd.'!$B$10</f>
        <v>0</v>
      </c>
      <c r="E30" s="47">
        <f t="shared" si="1"/>
        <v>0</v>
      </c>
      <c r="F30" s="46">
        <f t="shared" si="2"/>
        <v>2029</v>
      </c>
      <c r="G30" s="46">
        <f>IF('Beregningsskema tilbud med afd.'!$B$12=Afskrivninger!F30,Afskrivninger!D30,0)</f>
        <v>0</v>
      </c>
      <c r="H30" s="49">
        <f>IF('Beregningsskema tilbud med afd.'!$B$12=Afskrivninger!F30,Afskrivninger!C30,0)</f>
        <v>0</v>
      </c>
      <c r="I30" s="3"/>
      <c r="N30" s="39">
        <v>20</v>
      </c>
      <c r="O30" s="40">
        <f t="shared" si="9"/>
        <v>0</v>
      </c>
      <c r="P30" s="40">
        <f>ROUND(IF(Q29&gt;0,(+Q29*'Beregningsskema tilbud med afd.'!$B$10),0),0)</f>
        <v>0</v>
      </c>
      <c r="Q30" s="40">
        <f t="shared" si="24"/>
        <v>0</v>
      </c>
      <c r="R30" s="3">
        <f t="shared" si="10"/>
        <v>2019</v>
      </c>
      <c r="S30" s="41">
        <f>IF('Beregningsskema tilbud med afd.'!$B$12=Afskrivninger!R30,Afskrivninger!P30,0)*IF($O$5='Beregningsskema tilbud med afd.'!$B$12,(13-Afskrivninger!$O$6)/12,1)*IF(($O$5-$O$7)='Beregningsskema tilbud med afd.'!$B$12,(Afskrivninger!$O$6+13)/12,1)</f>
        <v>0</v>
      </c>
      <c r="T30" s="88">
        <f>IF('Beregningsskema tilbud med afd.'!$B$12=Afskrivninger!R30,Afskrivninger!O30,0)</f>
        <v>0</v>
      </c>
      <c r="V30" s="39">
        <f t="shared" si="11"/>
        <v>20</v>
      </c>
      <c r="W30" s="40">
        <f t="shared" si="12"/>
        <v>0</v>
      </c>
      <c r="X30" s="40">
        <f>ROUND(IF(Y29&gt;0,(+Y29*'Beregningsskema tilbud med afd.'!$B$10),0),0)</f>
        <v>0</v>
      </c>
      <c r="Y30" s="40">
        <f t="shared" si="25"/>
        <v>0</v>
      </c>
      <c r="Z30" s="3">
        <f t="shared" si="13"/>
        <v>2019</v>
      </c>
      <c r="AA30" s="41">
        <f>IF('Beregningsskema tilbud med afd.'!$B$12=Afskrivninger!Z30,Afskrivninger!X30,0)*IF($W$5='Beregningsskema tilbud med afd.'!$B$12,(13-Afskrivninger!$W$6)/12,1)*IF(($W$5-$W$7)='Beregningsskema tilbud med afd.'!$B$12,(Afskrivninger!$W$6+13)/12,1)</f>
        <v>0</v>
      </c>
      <c r="AB30" s="88">
        <f>IF('Beregningsskema tilbud med afd.'!$B$12=Afskrivninger!Z30,Afskrivninger!W30,0)</f>
        <v>0</v>
      </c>
      <c r="AD30" s="39">
        <v>20</v>
      </c>
      <c r="AE30" s="40">
        <f t="shared" si="14"/>
        <v>0</v>
      </c>
      <c r="AF30" s="40">
        <f>ROUND(IF(AG29&gt;0,(+AG29*'Beregningsskema tilbud med afd.'!$B$10),0),0)</f>
        <v>0</v>
      </c>
      <c r="AG30" s="40">
        <f t="shared" si="26"/>
        <v>0</v>
      </c>
      <c r="AH30" s="3">
        <f t="shared" si="15"/>
        <v>19</v>
      </c>
      <c r="AI30" s="41">
        <f>IF('Beregningsskema tilbud med afd.'!$B$12=Afskrivninger!AH30,Afskrivninger!AF30,0)*IF($AE$5='Beregningsskema tilbud med afd.'!$B$12,(13-Afskrivninger!$AE$6)/12,1)*IF(($AE$5-$AE$7)='Beregningsskema tilbud med afd.'!$B$12,(Afskrivninger!$AE$6+13)/12,1)</f>
        <v>0</v>
      </c>
      <c r="AJ30" s="88">
        <f>IF('Beregningsskema tilbud med afd.'!$B$12=Afskrivninger!AH30,Afskrivninger!AE30,0)</f>
        <v>0</v>
      </c>
      <c r="AL30" s="39">
        <f t="shared" si="16"/>
        <v>20</v>
      </c>
      <c r="AM30" s="40">
        <f t="shared" si="17"/>
        <v>0</v>
      </c>
      <c r="AN30" s="40">
        <f>ROUND(IF(AO29&gt;0,(+AO29*'Beregningsskema tilbud med afd.'!$B$10),0),0)</f>
        <v>0</v>
      </c>
      <c r="AO30" s="40">
        <f t="shared" si="27"/>
        <v>0</v>
      </c>
      <c r="AP30" s="3">
        <f t="shared" si="18"/>
        <v>19</v>
      </c>
      <c r="AQ30" s="41">
        <f>IF('Beregningsskema tilbud med afd.'!$B$12=Afskrivninger!AP30,Afskrivninger!AN30,0)</f>
        <v>0</v>
      </c>
      <c r="AR30" s="88">
        <f>IF('Beregningsskema tilbud med afd.'!$B$12=Afskrivninger!AP30,Afskrivninger!AM30,0)</f>
        <v>0</v>
      </c>
      <c r="AT30" s="39">
        <v>20</v>
      </c>
      <c r="AU30" s="40">
        <f t="shared" si="19"/>
        <v>0</v>
      </c>
      <c r="AV30" s="40">
        <f>ROUND(IF(AW29&gt;0,(+AW29*'Beregningsskema tilbud med afd.'!$B$10),0),0)</f>
        <v>0</v>
      </c>
      <c r="AW30" s="40">
        <f t="shared" si="28"/>
        <v>0</v>
      </c>
      <c r="AX30" s="3">
        <f t="shared" si="20"/>
        <v>19</v>
      </c>
      <c r="AY30" s="41">
        <f>IF('Beregningsskema tilbud med afd.'!$B$12=Afskrivninger!AX30,Afskrivninger!AV30,0)*IF($AU$5='Beregningsskema tilbud med afd.'!$B$12,(13-Afskrivninger!$AU$6)/12,1)*IF(($AU$5-$AU$7)='Beregningsskema tilbud med afd.'!$B$12,(Afskrivninger!$AU$6+13)/12,1)</f>
        <v>0</v>
      </c>
      <c r="AZ30" s="88">
        <f>IF('Beregningsskema tilbud med afd.'!$B$12=Afskrivninger!AX30,Afskrivninger!AU30,0)</f>
        <v>0</v>
      </c>
      <c r="BB30" s="39">
        <f t="shared" si="21"/>
        <v>20</v>
      </c>
      <c r="BC30" s="40">
        <f t="shared" si="22"/>
        <v>0</v>
      </c>
      <c r="BD30" s="40">
        <f>ROUND(IF(BE29&gt;0,(+BE29*'Beregningsskema tilbud med afd.'!$B$10),0),0)</f>
        <v>0</v>
      </c>
      <c r="BE30" s="40">
        <f t="shared" si="29"/>
        <v>0</v>
      </c>
      <c r="BF30" s="3">
        <f t="shared" si="23"/>
        <v>19</v>
      </c>
      <c r="BG30" s="41">
        <f>IF('Beregningsskema tilbud med afd.'!$B$12=Afskrivninger!BF30,Afskrivninger!BD30,0)*IF($BC$5='Beregningsskema tilbud med afd.'!$B$12,(13-Afskrivninger!$BC$6)/12,1)*IF(($BC$5-$BC$7)='Beregningsskema tilbud med afd.'!$B$12,(Afskrivninger!$BC$6+13)/12,1)</f>
        <v>0</v>
      </c>
      <c r="BH30" s="88">
        <f>IF('Beregningsskema tilbud med afd.'!$B$12=Afskrivninger!BF30,Afskrivninger!BC30,0)</f>
        <v>0</v>
      </c>
    </row>
    <row r="31" spans="1:60" x14ac:dyDescent="0.2">
      <c r="A31" s="39"/>
      <c r="B31" s="48">
        <f t="shared" si="0"/>
        <v>27</v>
      </c>
      <c r="C31" s="12">
        <f>$A$5/'Beregningsskema tilbud med afd.'!B$11</f>
        <v>0</v>
      </c>
      <c r="D31" s="47">
        <f>+E30*'Beregningsskema tilbud med afd.'!$B$10</f>
        <v>0</v>
      </c>
      <c r="E31" s="47">
        <f t="shared" si="1"/>
        <v>0</v>
      </c>
      <c r="F31" s="46">
        <f t="shared" si="2"/>
        <v>2030</v>
      </c>
      <c r="G31" s="46">
        <f>IF('Beregningsskema tilbud med afd.'!$B$12=Afskrivninger!F31,Afskrivninger!D31,0)</f>
        <v>0</v>
      </c>
      <c r="H31" s="49">
        <f>IF('Beregningsskema tilbud med afd.'!$B$12=Afskrivninger!F31,Afskrivninger!C31,0)</f>
        <v>0</v>
      </c>
      <c r="I31" s="3"/>
      <c r="N31" s="39">
        <v>21</v>
      </c>
      <c r="O31" s="40">
        <f t="shared" si="9"/>
        <v>0</v>
      </c>
      <c r="P31" s="40">
        <f>ROUND(IF(Q30&gt;0,(+Q30*'Beregningsskema tilbud med afd.'!$B$10),0),0)</f>
        <v>0</v>
      </c>
      <c r="Q31" s="40">
        <f t="shared" si="24"/>
        <v>0</v>
      </c>
      <c r="R31" s="3">
        <f t="shared" si="10"/>
        <v>2020</v>
      </c>
      <c r="S31" s="41">
        <f>IF('Beregningsskema tilbud med afd.'!$B$12=Afskrivninger!R31,Afskrivninger!P31,0)*IF($O$5='Beregningsskema tilbud med afd.'!$B$12,(13-Afskrivninger!$O$6)/12,1)*IF(($O$5-$O$7)='Beregningsskema tilbud med afd.'!$B$12,(Afskrivninger!$O$6+13)/12,1)</f>
        <v>0</v>
      </c>
      <c r="T31" s="88">
        <f>IF('Beregningsskema tilbud med afd.'!$B$12=Afskrivninger!R31,Afskrivninger!O31,0)</f>
        <v>0</v>
      </c>
      <c r="V31" s="39">
        <f t="shared" si="11"/>
        <v>21</v>
      </c>
      <c r="W31" s="40">
        <f t="shared" si="12"/>
        <v>0</v>
      </c>
      <c r="X31" s="40">
        <f>ROUND(IF(Y30&gt;0,(+Y30*'Beregningsskema tilbud med afd.'!$B$10),0),0)</f>
        <v>0</v>
      </c>
      <c r="Y31" s="40">
        <f t="shared" si="25"/>
        <v>0</v>
      </c>
      <c r="Z31" s="3">
        <f t="shared" si="13"/>
        <v>2020</v>
      </c>
      <c r="AA31" s="41">
        <f>IF('Beregningsskema tilbud med afd.'!$B$12=Afskrivninger!Z31,Afskrivninger!X31,0)*IF($W$5='Beregningsskema tilbud med afd.'!$B$12,(13-Afskrivninger!$W$6)/12,1)*IF(($W$5-$W$7)='Beregningsskema tilbud med afd.'!$B$12,(Afskrivninger!$W$6+13)/12,1)</f>
        <v>0</v>
      </c>
      <c r="AB31" s="88">
        <f>IF('Beregningsskema tilbud med afd.'!$B$12=Afskrivninger!Z31,Afskrivninger!W31,0)</f>
        <v>0</v>
      </c>
      <c r="AD31" s="39">
        <v>21</v>
      </c>
      <c r="AE31" s="40">
        <f t="shared" si="14"/>
        <v>0</v>
      </c>
      <c r="AF31" s="40">
        <f>ROUND(IF(AG30&gt;0,(+AG30*'Beregningsskema tilbud med afd.'!$B$10),0),0)</f>
        <v>0</v>
      </c>
      <c r="AG31" s="40">
        <f t="shared" si="26"/>
        <v>0</v>
      </c>
      <c r="AH31" s="3">
        <f t="shared" si="15"/>
        <v>20</v>
      </c>
      <c r="AI31" s="41">
        <f>IF('Beregningsskema tilbud med afd.'!$B$12=Afskrivninger!AH31,Afskrivninger!AF31,0)*IF($AE$5='Beregningsskema tilbud med afd.'!$B$12,(13-Afskrivninger!$AE$6)/12,1)*IF(($AE$5-$AE$7)='Beregningsskema tilbud med afd.'!$B$12,(Afskrivninger!$AE$6+13)/12,1)</f>
        <v>0</v>
      </c>
      <c r="AJ31" s="88">
        <f>IF('Beregningsskema tilbud med afd.'!$B$12=Afskrivninger!AH31,Afskrivninger!AE31,0)</f>
        <v>0</v>
      </c>
      <c r="AL31" s="39">
        <f t="shared" si="16"/>
        <v>21</v>
      </c>
      <c r="AM31" s="40">
        <f t="shared" si="17"/>
        <v>0</v>
      </c>
      <c r="AN31" s="40">
        <f>ROUND(IF(AO30&gt;0,(+AO30*'Beregningsskema tilbud med afd.'!$B$10),0),0)</f>
        <v>0</v>
      </c>
      <c r="AO31" s="40">
        <f t="shared" si="27"/>
        <v>0</v>
      </c>
      <c r="AP31" s="3">
        <f t="shared" si="18"/>
        <v>20</v>
      </c>
      <c r="AQ31" s="41">
        <f>IF('Beregningsskema tilbud med afd.'!$B$12=Afskrivninger!AP31,Afskrivninger!AN31,0)</f>
        <v>0</v>
      </c>
      <c r="AR31" s="88">
        <f>IF('Beregningsskema tilbud med afd.'!$B$12=Afskrivninger!AP31,Afskrivninger!AM31,0)</f>
        <v>0</v>
      </c>
      <c r="AT31" s="39">
        <v>21</v>
      </c>
      <c r="AU31" s="40">
        <f t="shared" si="19"/>
        <v>0</v>
      </c>
      <c r="AV31" s="40">
        <f>ROUND(IF(AW30&gt;0,(+AW30*'Beregningsskema tilbud med afd.'!$B$10),0),0)</f>
        <v>0</v>
      </c>
      <c r="AW31" s="40">
        <f t="shared" si="28"/>
        <v>0</v>
      </c>
      <c r="AX31" s="3">
        <f t="shared" si="20"/>
        <v>20</v>
      </c>
      <c r="AY31" s="41">
        <f>IF('Beregningsskema tilbud med afd.'!$B$12=Afskrivninger!AX31,Afskrivninger!AV31,0)*IF($AU$5='Beregningsskema tilbud med afd.'!$B$12,(13-Afskrivninger!$AU$6)/12,1)*IF(($AU$5-$AU$7)='Beregningsskema tilbud med afd.'!$B$12,(Afskrivninger!$AU$6+13)/12,1)</f>
        <v>0</v>
      </c>
      <c r="AZ31" s="88">
        <f>IF('Beregningsskema tilbud med afd.'!$B$12=Afskrivninger!AX31,Afskrivninger!AU31,0)</f>
        <v>0</v>
      </c>
      <c r="BB31" s="39">
        <f t="shared" si="21"/>
        <v>21</v>
      </c>
      <c r="BC31" s="40">
        <f t="shared" si="22"/>
        <v>0</v>
      </c>
      <c r="BD31" s="40">
        <f>ROUND(IF(BE30&gt;0,(+BE30*'Beregningsskema tilbud med afd.'!$B$10),0),0)</f>
        <v>0</v>
      </c>
      <c r="BE31" s="40">
        <f t="shared" si="29"/>
        <v>0</v>
      </c>
      <c r="BF31" s="3">
        <f t="shared" si="23"/>
        <v>20</v>
      </c>
      <c r="BG31" s="41">
        <f>IF('Beregningsskema tilbud med afd.'!$B$12=Afskrivninger!BF31,Afskrivninger!BD31,0)*IF($BC$5='Beregningsskema tilbud med afd.'!$B$12,(13-Afskrivninger!$BC$6)/12,1)*IF(($BC$5-$BC$7)='Beregningsskema tilbud med afd.'!$B$12,(Afskrivninger!$BC$6+13)/12,1)</f>
        <v>0</v>
      </c>
      <c r="BH31" s="88">
        <f>IF('Beregningsskema tilbud med afd.'!$B$12=Afskrivninger!BF31,Afskrivninger!BC31,0)</f>
        <v>0</v>
      </c>
    </row>
    <row r="32" spans="1:60" x14ac:dyDescent="0.2">
      <c r="A32" s="39"/>
      <c r="B32" s="48">
        <f t="shared" si="0"/>
        <v>28</v>
      </c>
      <c r="C32" s="12">
        <f>$A$5/'Beregningsskema tilbud med afd.'!B$11</f>
        <v>0</v>
      </c>
      <c r="D32" s="47">
        <f>+E31*'Beregningsskema tilbud med afd.'!$B$10</f>
        <v>0</v>
      </c>
      <c r="E32" s="47">
        <f t="shared" si="1"/>
        <v>0</v>
      </c>
      <c r="F32" s="46">
        <f t="shared" si="2"/>
        <v>2031</v>
      </c>
      <c r="G32" s="46">
        <f>IF('Beregningsskema tilbud med afd.'!$B$12=Afskrivninger!F32,Afskrivninger!D32,0)</f>
        <v>0</v>
      </c>
      <c r="H32" s="49">
        <f>IF('Beregningsskema tilbud med afd.'!$B$12=Afskrivninger!F32,Afskrivninger!C32,0)</f>
        <v>0</v>
      </c>
      <c r="I32" s="3"/>
      <c r="N32" s="39">
        <v>22</v>
      </c>
      <c r="O32" s="40">
        <f t="shared" si="9"/>
        <v>0</v>
      </c>
      <c r="P32" s="40">
        <f>ROUND(IF(Q31&gt;0,(+Q31*'Beregningsskema tilbud med afd.'!$B$10),0),0)</f>
        <v>0</v>
      </c>
      <c r="Q32" s="40">
        <f t="shared" si="24"/>
        <v>0</v>
      </c>
      <c r="R32" s="3">
        <f t="shared" si="10"/>
        <v>2021</v>
      </c>
      <c r="S32" s="41">
        <f>IF('Beregningsskema tilbud med afd.'!$B$12=Afskrivninger!R32,Afskrivninger!P32,0)*IF($O$5='Beregningsskema tilbud med afd.'!$B$12,(13-Afskrivninger!$O$6)/12,1)*IF(($O$5-$O$7)='Beregningsskema tilbud med afd.'!$B$12,(Afskrivninger!$O$6+13)/12,1)</f>
        <v>0</v>
      </c>
      <c r="T32" s="88">
        <f>IF('Beregningsskema tilbud med afd.'!$B$12=Afskrivninger!R32,Afskrivninger!O32,0)</f>
        <v>0</v>
      </c>
      <c r="V32" s="39">
        <f t="shared" si="11"/>
        <v>22</v>
      </c>
      <c r="W32" s="40">
        <f t="shared" si="12"/>
        <v>0</v>
      </c>
      <c r="X32" s="40">
        <f>ROUND(IF(Y31&gt;0,(+Y31*'Beregningsskema tilbud med afd.'!$B$10),0),0)</f>
        <v>0</v>
      </c>
      <c r="Y32" s="40">
        <f t="shared" si="25"/>
        <v>0</v>
      </c>
      <c r="Z32" s="3">
        <f t="shared" si="13"/>
        <v>2021</v>
      </c>
      <c r="AA32" s="41">
        <f>IF('Beregningsskema tilbud med afd.'!$B$12=Afskrivninger!Z32,Afskrivninger!X32,0)*IF($W$5='Beregningsskema tilbud med afd.'!$B$12,(13-Afskrivninger!$W$6)/12,1)*IF(($W$5-$W$7)='Beregningsskema tilbud med afd.'!$B$12,(Afskrivninger!$W$6+13)/12,1)</f>
        <v>0</v>
      </c>
      <c r="AB32" s="88">
        <f>IF('Beregningsskema tilbud med afd.'!$B$12=Afskrivninger!Z32,Afskrivninger!W32,0)</f>
        <v>0</v>
      </c>
      <c r="AD32" s="39">
        <v>22</v>
      </c>
      <c r="AE32" s="40">
        <f t="shared" si="14"/>
        <v>0</v>
      </c>
      <c r="AF32" s="40">
        <f>ROUND(IF(AG31&gt;0,(+AG31*'Beregningsskema tilbud med afd.'!$B$10),0),0)</f>
        <v>0</v>
      </c>
      <c r="AG32" s="40">
        <f t="shared" si="26"/>
        <v>0</v>
      </c>
      <c r="AH32" s="3">
        <f t="shared" si="15"/>
        <v>21</v>
      </c>
      <c r="AI32" s="41">
        <f>IF('Beregningsskema tilbud med afd.'!$B$12=Afskrivninger!AH32,Afskrivninger!AF32,0)*IF($AE$5='Beregningsskema tilbud med afd.'!$B$12,(13-Afskrivninger!$AE$6)/12,1)*IF(($AE$5-$AE$7)='Beregningsskema tilbud med afd.'!$B$12,(Afskrivninger!$AE$6+13)/12,1)</f>
        <v>0</v>
      </c>
      <c r="AJ32" s="88">
        <f>IF('Beregningsskema tilbud med afd.'!$B$12=Afskrivninger!AH32,Afskrivninger!AE32,0)</f>
        <v>0</v>
      </c>
      <c r="AL32" s="39">
        <f t="shared" si="16"/>
        <v>22</v>
      </c>
      <c r="AM32" s="40">
        <f t="shared" si="17"/>
        <v>0</v>
      </c>
      <c r="AN32" s="40">
        <f>ROUND(IF(AO31&gt;0,(+AO31*'Beregningsskema tilbud med afd.'!$B$10),0),0)</f>
        <v>0</v>
      </c>
      <c r="AO32" s="40">
        <f t="shared" si="27"/>
        <v>0</v>
      </c>
      <c r="AP32" s="3">
        <f t="shared" si="18"/>
        <v>21</v>
      </c>
      <c r="AQ32" s="41">
        <f>IF('Beregningsskema tilbud med afd.'!$B$12=Afskrivninger!AP32,Afskrivninger!AN32,0)</f>
        <v>0</v>
      </c>
      <c r="AR32" s="88">
        <f>IF('Beregningsskema tilbud med afd.'!$B$12=Afskrivninger!AP32,Afskrivninger!AM32,0)</f>
        <v>0</v>
      </c>
      <c r="AT32" s="39">
        <v>22</v>
      </c>
      <c r="AU32" s="40">
        <f t="shared" si="19"/>
        <v>0</v>
      </c>
      <c r="AV32" s="40">
        <f>ROUND(IF(AW31&gt;0,(+AW31*'Beregningsskema tilbud med afd.'!$B$10),0),0)</f>
        <v>0</v>
      </c>
      <c r="AW32" s="40">
        <f t="shared" si="28"/>
        <v>0</v>
      </c>
      <c r="AX32" s="3">
        <f t="shared" si="20"/>
        <v>21</v>
      </c>
      <c r="AY32" s="41">
        <f>IF('Beregningsskema tilbud med afd.'!$B$12=Afskrivninger!AX32,Afskrivninger!AV32,0)*IF($AU$5='Beregningsskema tilbud med afd.'!$B$12,(13-Afskrivninger!$AU$6)/12,1)*IF(($AU$5-$AU$7)='Beregningsskema tilbud med afd.'!$B$12,(Afskrivninger!$AU$6+13)/12,1)</f>
        <v>0</v>
      </c>
      <c r="AZ32" s="88">
        <f>IF('Beregningsskema tilbud med afd.'!$B$12=Afskrivninger!AX32,Afskrivninger!AU32,0)</f>
        <v>0</v>
      </c>
      <c r="BB32" s="39">
        <f t="shared" si="21"/>
        <v>22</v>
      </c>
      <c r="BC32" s="40">
        <f t="shared" si="22"/>
        <v>0</v>
      </c>
      <c r="BD32" s="40">
        <f>ROUND(IF(BE31&gt;0,(+BE31*'Beregningsskema tilbud med afd.'!$B$10),0),0)</f>
        <v>0</v>
      </c>
      <c r="BE32" s="40">
        <f t="shared" si="29"/>
        <v>0</v>
      </c>
      <c r="BF32" s="3">
        <f t="shared" si="23"/>
        <v>21</v>
      </c>
      <c r="BG32" s="41">
        <f>IF('Beregningsskema tilbud med afd.'!$B$12=Afskrivninger!BF32,Afskrivninger!BD32,0)*IF($BC$5='Beregningsskema tilbud med afd.'!$B$12,(13-Afskrivninger!$BC$6)/12,1)*IF(($BC$5-$BC$7)='Beregningsskema tilbud med afd.'!$B$12,(Afskrivninger!$BC$6+13)/12,1)</f>
        <v>0</v>
      </c>
      <c r="BH32" s="88">
        <f>IF('Beregningsskema tilbud med afd.'!$B$12=Afskrivninger!BF32,Afskrivninger!BC32,0)</f>
        <v>0</v>
      </c>
    </row>
    <row r="33" spans="1:60" x14ac:dyDescent="0.2">
      <c r="A33" s="39"/>
      <c r="B33" s="48">
        <f t="shared" si="0"/>
        <v>29</v>
      </c>
      <c r="C33" s="12">
        <f>$A$5/'Beregningsskema tilbud med afd.'!B$11</f>
        <v>0</v>
      </c>
      <c r="D33" s="47">
        <f>+E32*'Beregningsskema tilbud med afd.'!$B$10</f>
        <v>0</v>
      </c>
      <c r="E33" s="47">
        <f t="shared" si="1"/>
        <v>0</v>
      </c>
      <c r="F33" s="46">
        <f t="shared" si="2"/>
        <v>2032</v>
      </c>
      <c r="G33" s="46">
        <f>IF('Beregningsskema tilbud med afd.'!$B$12=Afskrivninger!F33,Afskrivninger!D33,0)</f>
        <v>0</v>
      </c>
      <c r="H33" s="49">
        <f>IF('Beregningsskema tilbud med afd.'!$B$12=Afskrivninger!F33,Afskrivninger!C33,0)</f>
        <v>0</v>
      </c>
      <c r="I33" s="3"/>
      <c r="N33" s="39">
        <v>23</v>
      </c>
      <c r="O33" s="40">
        <f t="shared" si="9"/>
        <v>0</v>
      </c>
      <c r="P33" s="40">
        <f>ROUND(IF(Q32&gt;0,(+Q32*'Beregningsskema tilbud med afd.'!$B$10),0),0)</f>
        <v>0</v>
      </c>
      <c r="Q33" s="40">
        <f t="shared" si="24"/>
        <v>0</v>
      </c>
      <c r="R33" s="3">
        <f t="shared" si="10"/>
        <v>2022</v>
      </c>
      <c r="S33" s="41">
        <f>IF('Beregningsskema tilbud med afd.'!$B$12=Afskrivninger!R33,Afskrivninger!P33,0)*IF($O$5='Beregningsskema tilbud med afd.'!$B$12,(13-Afskrivninger!$O$6)/12,1)*IF(($O$5-$O$7)='Beregningsskema tilbud med afd.'!$B$12,(Afskrivninger!$O$6+13)/12,1)</f>
        <v>0</v>
      </c>
      <c r="T33" s="88">
        <f>IF('Beregningsskema tilbud med afd.'!$B$12=Afskrivninger!R33,Afskrivninger!O33,0)</f>
        <v>0</v>
      </c>
      <c r="V33" s="39">
        <f t="shared" si="11"/>
        <v>23</v>
      </c>
      <c r="W33" s="40">
        <f t="shared" si="12"/>
        <v>0</v>
      </c>
      <c r="X33" s="40">
        <f>ROUND(IF(Y32&gt;0,(+Y32*'Beregningsskema tilbud med afd.'!$B$10),0),0)</f>
        <v>0</v>
      </c>
      <c r="Y33" s="40">
        <f t="shared" si="25"/>
        <v>0</v>
      </c>
      <c r="Z33" s="3">
        <f t="shared" si="13"/>
        <v>2022</v>
      </c>
      <c r="AA33" s="41">
        <f>IF('Beregningsskema tilbud med afd.'!$B$12=Afskrivninger!Z33,Afskrivninger!X33,0)*IF($W$5='Beregningsskema tilbud med afd.'!$B$12,(13-Afskrivninger!$W$6)/12,1)*IF(($W$5-$W$7)='Beregningsskema tilbud med afd.'!$B$12,(Afskrivninger!$W$6+13)/12,1)</f>
        <v>0</v>
      </c>
      <c r="AB33" s="88">
        <f>IF('Beregningsskema tilbud med afd.'!$B$12=Afskrivninger!Z33,Afskrivninger!W33,0)</f>
        <v>0</v>
      </c>
      <c r="AD33" s="39">
        <v>23</v>
      </c>
      <c r="AE33" s="40">
        <f t="shared" si="14"/>
        <v>0</v>
      </c>
      <c r="AF33" s="40">
        <f>ROUND(IF(AG32&gt;0,(+AG32*'Beregningsskema tilbud med afd.'!$B$10),0),0)</f>
        <v>0</v>
      </c>
      <c r="AG33" s="40">
        <f t="shared" si="26"/>
        <v>0</v>
      </c>
      <c r="AH33" s="3">
        <f t="shared" si="15"/>
        <v>22</v>
      </c>
      <c r="AI33" s="41">
        <f>IF('Beregningsskema tilbud med afd.'!$B$12=Afskrivninger!AH33,Afskrivninger!AF33,0)*IF($AE$5='Beregningsskema tilbud med afd.'!$B$12,(13-Afskrivninger!$AE$6)/12,1)*IF(($AE$5-$AE$7)='Beregningsskema tilbud med afd.'!$B$12,(Afskrivninger!$AE$6+13)/12,1)</f>
        <v>0</v>
      </c>
      <c r="AJ33" s="88">
        <f>IF('Beregningsskema tilbud med afd.'!$B$12=Afskrivninger!AH33,Afskrivninger!AE33,0)</f>
        <v>0</v>
      </c>
      <c r="AL33" s="39">
        <f t="shared" si="16"/>
        <v>23</v>
      </c>
      <c r="AM33" s="40">
        <f t="shared" si="17"/>
        <v>0</v>
      </c>
      <c r="AN33" s="40">
        <f>ROUND(IF(AO32&gt;0,(+AO32*'Beregningsskema tilbud med afd.'!$B$10),0),0)</f>
        <v>0</v>
      </c>
      <c r="AO33" s="40">
        <f t="shared" si="27"/>
        <v>0</v>
      </c>
      <c r="AP33" s="3">
        <f t="shared" si="18"/>
        <v>22</v>
      </c>
      <c r="AQ33" s="41">
        <f>IF('Beregningsskema tilbud med afd.'!$B$12=Afskrivninger!AP33,Afskrivninger!AN33,0)</f>
        <v>0</v>
      </c>
      <c r="AR33" s="88">
        <f>IF('Beregningsskema tilbud med afd.'!$B$12=Afskrivninger!AP33,Afskrivninger!AM33,0)</f>
        <v>0</v>
      </c>
      <c r="AT33" s="39">
        <v>23</v>
      </c>
      <c r="AU33" s="40">
        <f t="shared" si="19"/>
        <v>0</v>
      </c>
      <c r="AV33" s="40">
        <f>ROUND(IF(AW32&gt;0,(+AW32*'Beregningsskema tilbud med afd.'!$B$10),0),0)</f>
        <v>0</v>
      </c>
      <c r="AW33" s="40">
        <f t="shared" si="28"/>
        <v>0</v>
      </c>
      <c r="AX33" s="3">
        <f t="shared" si="20"/>
        <v>22</v>
      </c>
      <c r="AY33" s="41">
        <f>IF('Beregningsskema tilbud med afd.'!$B$12=Afskrivninger!AX33,Afskrivninger!AV33,0)*IF($AU$5='Beregningsskema tilbud med afd.'!$B$12,(13-Afskrivninger!$AU$6)/12,1)*IF(($AU$5-$AU$7)='Beregningsskema tilbud med afd.'!$B$12,(Afskrivninger!$AU$6+13)/12,1)</f>
        <v>0</v>
      </c>
      <c r="AZ33" s="88">
        <f>IF('Beregningsskema tilbud med afd.'!$B$12=Afskrivninger!AX33,Afskrivninger!AU33,0)</f>
        <v>0</v>
      </c>
      <c r="BB33" s="39">
        <f t="shared" si="21"/>
        <v>23</v>
      </c>
      <c r="BC33" s="40">
        <f t="shared" si="22"/>
        <v>0</v>
      </c>
      <c r="BD33" s="40">
        <f>ROUND(IF(BE32&gt;0,(+BE32*'Beregningsskema tilbud med afd.'!$B$10),0),0)</f>
        <v>0</v>
      </c>
      <c r="BE33" s="40">
        <f t="shared" si="29"/>
        <v>0</v>
      </c>
      <c r="BF33" s="3">
        <f t="shared" si="23"/>
        <v>22</v>
      </c>
      <c r="BG33" s="41">
        <f>IF('Beregningsskema tilbud med afd.'!$B$12=Afskrivninger!BF33,Afskrivninger!BD33,0)*IF($BC$5='Beregningsskema tilbud med afd.'!$B$12,(13-Afskrivninger!$BC$6)/12,1)*IF(($BC$5-$BC$7)='Beregningsskema tilbud med afd.'!$B$12,(Afskrivninger!$BC$6+13)/12,1)</f>
        <v>0</v>
      </c>
      <c r="BH33" s="88">
        <f>IF('Beregningsskema tilbud med afd.'!$B$12=Afskrivninger!BF33,Afskrivninger!BC33,0)</f>
        <v>0</v>
      </c>
    </row>
    <row r="34" spans="1:60" ht="13.5" thickBot="1" x14ac:dyDescent="0.25">
      <c r="A34" s="39"/>
      <c r="B34" s="61">
        <f t="shared" si="0"/>
        <v>30</v>
      </c>
      <c r="C34" s="12">
        <f>$A$5/'Beregningsskema tilbud med afd.'!B$11</f>
        <v>0</v>
      </c>
      <c r="D34" s="5">
        <f>+E33*'Beregningsskema tilbud med afd.'!$B$10</f>
        <v>0</v>
      </c>
      <c r="E34" s="5">
        <f t="shared" si="1"/>
        <v>0</v>
      </c>
      <c r="F34" s="62">
        <f t="shared" si="2"/>
        <v>2033</v>
      </c>
      <c r="G34" s="62">
        <f>IF('Beregningsskema tilbud med afd.'!$B$12=Afskrivninger!F34,Afskrivninger!D34,0)</f>
        <v>0</v>
      </c>
      <c r="H34" s="63">
        <f>IF('Beregningsskema tilbud med afd.'!$B$12=Afskrivninger!F34,Afskrivninger!C34,0)</f>
        <v>0</v>
      </c>
      <c r="I34" s="3"/>
      <c r="N34" s="39">
        <v>24</v>
      </c>
      <c r="O34" s="40">
        <f t="shared" si="9"/>
        <v>0</v>
      </c>
      <c r="P34" s="40">
        <f>ROUND(IF(Q33&gt;0,(+Q33*'Beregningsskema tilbud med afd.'!$B$10),0),0)</f>
        <v>0</v>
      </c>
      <c r="Q34" s="40">
        <f t="shared" si="24"/>
        <v>0</v>
      </c>
      <c r="R34" s="3">
        <f t="shared" si="10"/>
        <v>2023</v>
      </c>
      <c r="S34" s="41">
        <f>IF('Beregningsskema tilbud med afd.'!$B$12=Afskrivninger!R34,Afskrivninger!P34,0)*IF($O$5='Beregningsskema tilbud med afd.'!$B$12,(13-Afskrivninger!$O$6)/12,1)*IF(($O$5-$O$7)='Beregningsskema tilbud med afd.'!$B$12,(Afskrivninger!$O$6+13)/12,1)</f>
        <v>0</v>
      </c>
      <c r="T34" s="88">
        <f>IF('Beregningsskema tilbud med afd.'!$B$12=Afskrivninger!R34,Afskrivninger!O34,0)</f>
        <v>0</v>
      </c>
      <c r="V34" s="39">
        <f t="shared" si="11"/>
        <v>24</v>
      </c>
      <c r="W34" s="40">
        <f t="shared" si="12"/>
        <v>0</v>
      </c>
      <c r="X34" s="40">
        <f>ROUND(IF(Y33&gt;0,(+Y33*'Beregningsskema tilbud med afd.'!$B$10),0),0)</f>
        <v>0</v>
      </c>
      <c r="Y34" s="40">
        <f t="shared" si="25"/>
        <v>0</v>
      </c>
      <c r="Z34" s="3">
        <f t="shared" si="13"/>
        <v>2023</v>
      </c>
      <c r="AA34" s="41">
        <f>IF('Beregningsskema tilbud med afd.'!$B$12=Afskrivninger!Z34,Afskrivninger!X34,0)*IF($W$5='Beregningsskema tilbud med afd.'!$B$12,(13-Afskrivninger!$W$6)/12,1)*IF(($W$5-$W$7)='Beregningsskema tilbud med afd.'!$B$12,(Afskrivninger!$W$6+13)/12,1)</f>
        <v>0</v>
      </c>
      <c r="AB34" s="88">
        <f>IF('Beregningsskema tilbud med afd.'!$B$12=Afskrivninger!Z34,Afskrivninger!W34,0)</f>
        <v>0</v>
      </c>
      <c r="AD34" s="39">
        <v>24</v>
      </c>
      <c r="AE34" s="40">
        <f t="shared" si="14"/>
        <v>0</v>
      </c>
      <c r="AF34" s="40">
        <f>ROUND(IF(AG33&gt;0,(+AG33*'Beregningsskema tilbud med afd.'!$B$10),0),0)</f>
        <v>0</v>
      </c>
      <c r="AG34" s="40">
        <f t="shared" si="26"/>
        <v>0</v>
      </c>
      <c r="AH34" s="3">
        <f t="shared" si="15"/>
        <v>23</v>
      </c>
      <c r="AI34" s="41">
        <f>IF('Beregningsskema tilbud med afd.'!$B$12=Afskrivninger!AH34,Afskrivninger!AF34,0)*IF($AE$5='Beregningsskema tilbud med afd.'!$B$12,(13-Afskrivninger!$AE$6)/12,1)*IF(($AE$5-$AE$7)='Beregningsskema tilbud med afd.'!$B$12,(Afskrivninger!$AE$6+13)/12,1)</f>
        <v>0</v>
      </c>
      <c r="AJ34" s="88">
        <f>IF('Beregningsskema tilbud med afd.'!$B$12=Afskrivninger!AH34,Afskrivninger!AE34,0)</f>
        <v>0</v>
      </c>
      <c r="AL34" s="39">
        <f t="shared" si="16"/>
        <v>24</v>
      </c>
      <c r="AM34" s="40">
        <f t="shared" si="17"/>
        <v>0</v>
      </c>
      <c r="AN34" s="40">
        <f>ROUND(IF(AO33&gt;0,(+AO33*'Beregningsskema tilbud med afd.'!$B$10),0),0)</f>
        <v>0</v>
      </c>
      <c r="AO34" s="40">
        <f t="shared" si="27"/>
        <v>0</v>
      </c>
      <c r="AP34" s="3">
        <f t="shared" si="18"/>
        <v>23</v>
      </c>
      <c r="AQ34" s="41">
        <f>IF('Beregningsskema tilbud med afd.'!$B$12=Afskrivninger!AP34,Afskrivninger!AN34,0)</f>
        <v>0</v>
      </c>
      <c r="AR34" s="88">
        <f>IF('Beregningsskema tilbud med afd.'!$B$12=Afskrivninger!AP34,Afskrivninger!AM34,0)</f>
        <v>0</v>
      </c>
      <c r="AT34" s="39">
        <v>24</v>
      </c>
      <c r="AU34" s="40">
        <f t="shared" si="19"/>
        <v>0</v>
      </c>
      <c r="AV34" s="40">
        <f>ROUND(IF(AW33&gt;0,(+AW33*'Beregningsskema tilbud med afd.'!$B$10),0),0)</f>
        <v>0</v>
      </c>
      <c r="AW34" s="40">
        <f t="shared" si="28"/>
        <v>0</v>
      </c>
      <c r="AX34" s="3">
        <f t="shared" si="20"/>
        <v>23</v>
      </c>
      <c r="AY34" s="41">
        <f>IF('Beregningsskema tilbud med afd.'!$B$12=Afskrivninger!AX34,Afskrivninger!AV34,0)*IF($AU$5='Beregningsskema tilbud med afd.'!$B$12,(13-Afskrivninger!$AU$6)/12,1)*IF(($AU$5-$AU$7)='Beregningsskema tilbud med afd.'!$B$12,(Afskrivninger!$AU$6+13)/12,1)</f>
        <v>0</v>
      </c>
      <c r="AZ34" s="88">
        <f>IF('Beregningsskema tilbud med afd.'!$B$12=Afskrivninger!AX34,Afskrivninger!AU34,0)</f>
        <v>0</v>
      </c>
      <c r="BB34" s="39">
        <f t="shared" si="21"/>
        <v>24</v>
      </c>
      <c r="BC34" s="40">
        <f t="shared" si="22"/>
        <v>0</v>
      </c>
      <c r="BD34" s="40">
        <f>ROUND(IF(BE33&gt;0,(+BE33*'Beregningsskema tilbud med afd.'!$B$10),0),0)</f>
        <v>0</v>
      </c>
      <c r="BE34" s="40">
        <f t="shared" si="29"/>
        <v>0</v>
      </c>
      <c r="BF34" s="3">
        <f t="shared" si="23"/>
        <v>23</v>
      </c>
      <c r="BG34" s="41">
        <f>IF('Beregningsskema tilbud med afd.'!$B$12=Afskrivninger!BF34,Afskrivninger!BD34,0)*IF($BC$5='Beregningsskema tilbud med afd.'!$B$12,(13-Afskrivninger!$BC$6)/12,1)*IF(($BC$5-$BC$7)='Beregningsskema tilbud med afd.'!$B$12,(Afskrivninger!$BC$6+13)/12,1)</f>
        <v>0</v>
      </c>
      <c r="BH34" s="88">
        <f>IF('Beregningsskema tilbud med afd.'!$B$12=Afskrivninger!BF34,Afskrivninger!BC34,0)</f>
        <v>0</v>
      </c>
    </row>
    <row r="35" spans="1:60" ht="13.5" thickBot="1" x14ac:dyDescent="0.25">
      <c r="A35" s="39"/>
      <c r="B35" s="308" t="s">
        <v>40</v>
      </c>
      <c r="C35" s="309"/>
      <c r="D35" s="309"/>
      <c r="E35" s="309"/>
      <c r="F35" s="310"/>
      <c r="G35" s="64">
        <f>SUM(G5:G34)</f>
        <v>0</v>
      </c>
      <c r="H35" s="65">
        <f>SUM(H5:H34)</f>
        <v>0</v>
      </c>
      <c r="I35" s="3"/>
      <c r="N35" s="39">
        <v>25</v>
      </c>
      <c r="O35" s="40">
        <f t="shared" si="9"/>
        <v>0</v>
      </c>
      <c r="P35" s="40">
        <f>ROUND(IF(Q34&gt;0,(+Q34*'Beregningsskema tilbud med afd.'!$B$10),0),0)</f>
        <v>0</v>
      </c>
      <c r="Q35" s="40">
        <f t="shared" si="24"/>
        <v>0</v>
      </c>
      <c r="R35" s="3">
        <f t="shared" si="10"/>
        <v>2024</v>
      </c>
      <c r="S35" s="41">
        <f>IF('Beregningsskema tilbud med afd.'!$B$12=Afskrivninger!R35,Afskrivninger!P35,0)*IF($O$5='Beregningsskema tilbud med afd.'!$B$12,(13-Afskrivninger!$O$6)/12,1)*IF(($O$5-$O$7)='Beregningsskema tilbud med afd.'!$B$12,(Afskrivninger!$O$6+13)/12,1)</f>
        <v>0</v>
      </c>
      <c r="T35" s="88">
        <f>IF('Beregningsskema tilbud med afd.'!$B$12=Afskrivninger!R35,Afskrivninger!O35,0)</f>
        <v>0</v>
      </c>
      <c r="V35" s="39">
        <f t="shared" si="11"/>
        <v>25</v>
      </c>
      <c r="W35" s="40">
        <f t="shared" si="12"/>
        <v>0</v>
      </c>
      <c r="X35" s="40">
        <f>ROUND(IF(Y34&gt;0,(+Y34*'Beregningsskema tilbud med afd.'!$B$10),0),0)</f>
        <v>0</v>
      </c>
      <c r="Y35" s="40">
        <f t="shared" si="25"/>
        <v>0</v>
      </c>
      <c r="Z35" s="3">
        <f t="shared" si="13"/>
        <v>2024</v>
      </c>
      <c r="AA35" s="41">
        <f>IF('Beregningsskema tilbud med afd.'!$B$12=Afskrivninger!Z35,Afskrivninger!X35,0)*IF($W$5='Beregningsskema tilbud med afd.'!$B$12,(13-Afskrivninger!$W$6)/12,1)*IF(($W$5-$W$7)='Beregningsskema tilbud med afd.'!$B$12,(Afskrivninger!$W$6+13)/12,1)</f>
        <v>0</v>
      </c>
      <c r="AB35" s="88">
        <f>IF('Beregningsskema tilbud med afd.'!$B$12=Afskrivninger!Z35,Afskrivninger!W35,0)</f>
        <v>0</v>
      </c>
      <c r="AD35" s="39">
        <v>25</v>
      </c>
      <c r="AE35" s="40">
        <f t="shared" si="14"/>
        <v>0</v>
      </c>
      <c r="AF35" s="40">
        <f>ROUND(IF(AG34&gt;0,(+AG34*'Beregningsskema tilbud med afd.'!$B$10),0),0)</f>
        <v>0</v>
      </c>
      <c r="AG35" s="40">
        <f t="shared" si="26"/>
        <v>0</v>
      </c>
      <c r="AH35" s="3">
        <f t="shared" si="15"/>
        <v>24</v>
      </c>
      <c r="AI35" s="41">
        <f>IF('Beregningsskema tilbud med afd.'!$B$12=Afskrivninger!AH35,Afskrivninger!AF35,0)*IF($AE$5='Beregningsskema tilbud med afd.'!$B$12,(13-Afskrivninger!$AE$6)/12,1)*IF(($AE$5-$AE$7)='Beregningsskema tilbud med afd.'!$B$12,(Afskrivninger!$AE$6+13)/12,1)</f>
        <v>0</v>
      </c>
      <c r="AJ35" s="88">
        <f>IF('Beregningsskema tilbud med afd.'!$B$12=Afskrivninger!AH35,Afskrivninger!AE35,0)</f>
        <v>0</v>
      </c>
      <c r="AL35" s="39">
        <f t="shared" si="16"/>
        <v>25</v>
      </c>
      <c r="AM35" s="40">
        <f t="shared" si="17"/>
        <v>0</v>
      </c>
      <c r="AN35" s="40">
        <f>ROUND(IF(AO34&gt;0,(+AO34*'Beregningsskema tilbud med afd.'!$B$10),0),0)</f>
        <v>0</v>
      </c>
      <c r="AO35" s="40">
        <f t="shared" si="27"/>
        <v>0</v>
      </c>
      <c r="AP35" s="3">
        <f t="shared" si="18"/>
        <v>24</v>
      </c>
      <c r="AQ35" s="41">
        <f>IF('Beregningsskema tilbud med afd.'!$B$12=Afskrivninger!AP35,Afskrivninger!AN35,0)</f>
        <v>0</v>
      </c>
      <c r="AR35" s="88">
        <f>IF('Beregningsskema tilbud med afd.'!$B$12=Afskrivninger!AP35,Afskrivninger!AM35,0)</f>
        <v>0</v>
      </c>
      <c r="AT35" s="39">
        <v>25</v>
      </c>
      <c r="AU35" s="40">
        <f t="shared" si="19"/>
        <v>0</v>
      </c>
      <c r="AV35" s="40">
        <f>ROUND(IF(AW34&gt;0,(+AW34*'Beregningsskema tilbud med afd.'!$B$10),0),0)</f>
        <v>0</v>
      </c>
      <c r="AW35" s="40">
        <f t="shared" si="28"/>
        <v>0</v>
      </c>
      <c r="AX35" s="3">
        <f t="shared" si="20"/>
        <v>24</v>
      </c>
      <c r="AY35" s="41">
        <f>IF('Beregningsskema tilbud med afd.'!$B$12=Afskrivninger!AX35,Afskrivninger!AV35,0)*IF($AU$5='Beregningsskema tilbud med afd.'!$B$12,(13-Afskrivninger!$AU$6)/12,1)*IF(($AU$5-$AU$7)='Beregningsskema tilbud med afd.'!$B$12,(Afskrivninger!$AU$6+13)/12,1)</f>
        <v>0</v>
      </c>
      <c r="AZ35" s="88">
        <f>IF('Beregningsskema tilbud med afd.'!$B$12=Afskrivninger!AX35,Afskrivninger!AU35,0)</f>
        <v>0</v>
      </c>
      <c r="BB35" s="39">
        <f t="shared" si="21"/>
        <v>25</v>
      </c>
      <c r="BC35" s="40">
        <f t="shared" si="22"/>
        <v>0</v>
      </c>
      <c r="BD35" s="40">
        <f>ROUND(IF(BE34&gt;0,(+BE34*'Beregningsskema tilbud med afd.'!$B$10),0),0)</f>
        <v>0</v>
      </c>
      <c r="BE35" s="40">
        <f t="shared" si="29"/>
        <v>0</v>
      </c>
      <c r="BF35" s="3">
        <f t="shared" si="23"/>
        <v>24</v>
      </c>
      <c r="BG35" s="41">
        <f>IF('Beregningsskema tilbud med afd.'!$B$12=Afskrivninger!BF35,Afskrivninger!BD35,0)*IF($BC$5='Beregningsskema tilbud med afd.'!$B$12,(13-Afskrivninger!$BC$6)/12,1)*IF(($BC$5-$BC$7)='Beregningsskema tilbud med afd.'!$B$12,(Afskrivninger!$BC$6+13)/12,1)</f>
        <v>0</v>
      </c>
      <c r="BH35" s="88">
        <f>IF('Beregningsskema tilbud med afd.'!$B$12=Afskrivninger!BF35,Afskrivninger!BC35,0)</f>
        <v>0</v>
      </c>
    </row>
    <row r="36" spans="1:60" ht="13.5" thickBot="1" x14ac:dyDescent="0.25">
      <c r="A36" s="42"/>
      <c r="I36" s="3"/>
      <c r="N36" s="39">
        <v>26</v>
      </c>
      <c r="O36" s="40">
        <f t="shared" si="9"/>
        <v>0</v>
      </c>
      <c r="P36" s="40">
        <f>ROUND(IF(Q35&gt;0,(+Q35*'Beregningsskema tilbud med afd.'!$B$10),0),0)</f>
        <v>0</v>
      </c>
      <c r="Q36" s="40">
        <f t="shared" si="24"/>
        <v>0</v>
      </c>
      <c r="R36" s="3">
        <f t="shared" si="10"/>
        <v>2025</v>
      </c>
      <c r="S36" s="41">
        <f>IF('Beregningsskema tilbud med afd.'!$B$12=Afskrivninger!R36,Afskrivninger!P36,0)*IF($O$5='Beregningsskema tilbud med afd.'!$B$12,(13-Afskrivninger!$O$6)/12,1)*IF(($O$5-$O$7)='Beregningsskema tilbud med afd.'!$B$12,(Afskrivninger!$O$6+13)/12,1)</f>
        <v>0</v>
      </c>
      <c r="T36" s="88">
        <f>IF('Beregningsskema tilbud med afd.'!$B$12=Afskrivninger!R36,Afskrivninger!O36,0)</f>
        <v>0</v>
      </c>
      <c r="V36" s="39">
        <f t="shared" si="11"/>
        <v>26</v>
      </c>
      <c r="W36" s="40">
        <f t="shared" si="12"/>
        <v>0</v>
      </c>
      <c r="X36" s="40">
        <f>ROUND(IF(Y35&gt;0,(+Y35*'Beregningsskema tilbud med afd.'!$B$10),0),0)</f>
        <v>0</v>
      </c>
      <c r="Y36" s="40">
        <f t="shared" si="25"/>
        <v>0</v>
      </c>
      <c r="Z36" s="3">
        <f t="shared" si="13"/>
        <v>2025</v>
      </c>
      <c r="AA36" s="41">
        <f>IF('Beregningsskema tilbud med afd.'!$B$12=Afskrivninger!Z36,Afskrivninger!X36,0)*IF($W$5='Beregningsskema tilbud med afd.'!$B$12,(13-Afskrivninger!$W$6)/12,1)*IF(($W$5-$W$7)='Beregningsskema tilbud med afd.'!$B$12,(Afskrivninger!$W$6+13)/12,1)</f>
        <v>0</v>
      </c>
      <c r="AB36" s="88">
        <f>IF('Beregningsskema tilbud med afd.'!$B$12=Afskrivninger!Z36,Afskrivninger!W36,0)</f>
        <v>0</v>
      </c>
      <c r="AD36" s="39">
        <v>26</v>
      </c>
      <c r="AE36" s="40">
        <f t="shared" si="14"/>
        <v>0</v>
      </c>
      <c r="AF36" s="40">
        <f>ROUND(IF(AG35&gt;0,(+AG35*'Beregningsskema tilbud med afd.'!$B$10),0),0)</f>
        <v>0</v>
      </c>
      <c r="AG36" s="40">
        <f t="shared" si="26"/>
        <v>0</v>
      </c>
      <c r="AH36" s="3">
        <f t="shared" si="15"/>
        <v>25</v>
      </c>
      <c r="AI36" s="41">
        <f>IF('Beregningsskema tilbud med afd.'!$B$12=Afskrivninger!AH36,Afskrivninger!AF36,0)*IF($AE$5='Beregningsskema tilbud med afd.'!$B$12,(13-Afskrivninger!$AE$6)/12,1)*IF(($AE$5-$AE$7)='Beregningsskema tilbud med afd.'!$B$12,(Afskrivninger!$AE$6+13)/12,1)</f>
        <v>0</v>
      </c>
      <c r="AJ36" s="88">
        <f>IF('Beregningsskema tilbud med afd.'!$B$12=Afskrivninger!AH36,Afskrivninger!AE36,0)</f>
        <v>0</v>
      </c>
      <c r="AL36" s="39">
        <f t="shared" si="16"/>
        <v>26</v>
      </c>
      <c r="AM36" s="40">
        <f t="shared" si="17"/>
        <v>0</v>
      </c>
      <c r="AN36" s="40">
        <f>ROUND(IF(AO35&gt;0,(+AO35*'Beregningsskema tilbud med afd.'!$B$10),0),0)</f>
        <v>0</v>
      </c>
      <c r="AO36" s="40">
        <f t="shared" si="27"/>
        <v>0</v>
      </c>
      <c r="AP36" s="3">
        <f t="shared" si="18"/>
        <v>25</v>
      </c>
      <c r="AQ36" s="41">
        <f>IF('Beregningsskema tilbud med afd.'!$B$12=Afskrivninger!AP36,Afskrivninger!AN36,0)</f>
        <v>0</v>
      </c>
      <c r="AR36" s="88">
        <f>IF('Beregningsskema tilbud med afd.'!$B$12=Afskrivninger!AP36,Afskrivninger!AM36,0)</f>
        <v>0</v>
      </c>
      <c r="AT36" s="39">
        <v>26</v>
      </c>
      <c r="AU36" s="40">
        <f t="shared" si="19"/>
        <v>0</v>
      </c>
      <c r="AV36" s="40">
        <f>ROUND(IF(AW35&gt;0,(+AW35*'Beregningsskema tilbud med afd.'!$B$10),0),0)</f>
        <v>0</v>
      </c>
      <c r="AW36" s="40">
        <f t="shared" si="28"/>
        <v>0</v>
      </c>
      <c r="AX36" s="3">
        <f t="shared" si="20"/>
        <v>25</v>
      </c>
      <c r="AY36" s="41">
        <f>IF('Beregningsskema tilbud med afd.'!$B$12=Afskrivninger!AX36,Afskrivninger!AV36,0)*IF($AU$5='Beregningsskema tilbud med afd.'!$B$12,(13-Afskrivninger!$AU$6)/12,1)*IF(($AU$5-$AU$7)='Beregningsskema tilbud med afd.'!$B$12,(Afskrivninger!$AU$6+13)/12,1)</f>
        <v>0</v>
      </c>
      <c r="AZ36" s="88">
        <f>IF('Beregningsskema tilbud med afd.'!$B$12=Afskrivninger!AX36,Afskrivninger!AU36,0)</f>
        <v>0</v>
      </c>
      <c r="BB36" s="39">
        <f t="shared" si="21"/>
        <v>26</v>
      </c>
      <c r="BC36" s="40">
        <f t="shared" si="22"/>
        <v>0</v>
      </c>
      <c r="BD36" s="40">
        <f>ROUND(IF(BE35&gt;0,(+BE35*'Beregningsskema tilbud med afd.'!$B$10),0),0)</f>
        <v>0</v>
      </c>
      <c r="BE36" s="40">
        <f t="shared" si="29"/>
        <v>0</v>
      </c>
      <c r="BF36" s="3">
        <f t="shared" si="23"/>
        <v>25</v>
      </c>
      <c r="BG36" s="41">
        <f>IF('Beregningsskema tilbud med afd.'!$B$12=Afskrivninger!BF36,Afskrivninger!BD36,0)*IF($BC$5='Beregningsskema tilbud med afd.'!$B$12,(13-Afskrivninger!$BC$6)/12,1)*IF(($BC$5-$BC$7)='Beregningsskema tilbud med afd.'!$B$12,(Afskrivninger!$BC$6+13)/12,1)</f>
        <v>0</v>
      </c>
      <c r="BH36" s="88">
        <f>IF('Beregningsskema tilbud med afd.'!$B$12=Afskrivninger!BF36,Afskrivninger!BC36,0)</f>
        <v>0</v>
      </c>
    </row>
    <row r="37" spans="1:60" x14ac:dyDescent="0.2">
      <c r="N37" s="39">
        <v>27</v>
      </c>
      <c r="O37" s="40">
        <f t="shared" si="9"/>
        <v>0</v>
      </c>
      <c r="P37" s="40">
        <f>ROUND(IF(Q36&gt;0,(+Q36*'Beregningsskema tilbud med afd.'!$B$10),0),0)</f>
        <v>0</v>
      </c>
      <c r="Q37" s="40">
        <f t="shared" si="24"/>
        <v>0</v>
      </c>
      <c r="R37" s="3">
        <f t="shared" si="10"/>
        <v>2026</v>
      </c>
      <c r="S37" s="41">
        <f>IF('Beregningsskema tilbud med afd.'!$B$12=Afskrivninger!R37,Afskrivninger!P37,0)*IF($O$5='Beregningsskema tilbud med afd.'!$B$12,(13-Afskrivninger!$O$6)/12,1)*IF(($O$5-$O$7)='Beregningsskema tilbud med afd.'!$B$12,(Afskrivninger!$O$6+13)/12,1)</f>
        <v>0</v>
      </c>
      <c r="T37" s="88">
        <f>IF('Beregningsskema tilbud med afd.'!$B$12=Afskrivninger!R37,Afskrivninger!O37,0)</f>
        <v>0</v>
      </c>
      <c r="V37" s="39">
        <f t="shared" si="11"/>
        <v>27</v>
      </c>
      <c r="W37" s="40">
        <f t="shared" si="12"/>
        <v>0</v>
      </c>
      <c r="X37" s="40">
        <f>ROUND(IF(Y36&gt;0,(+Y36*'Beregningsskema tilbud med afd.'!$B$10),0),0)</f>
        <v>0</v>
      </c>
      <c r="Y37" s="40">
        <f t="shared" si="25"/>
        <v>0</v>
      </c>
      <c r="Z37" s="3">
        <f t="shared" si="13"/>
        <v>2026</v>
      </c>
      <c r="AA37" s="41">
        <f>IF('Beregningsskema tilbud med afd.'!$B$12=Afskrivninger!Z37,Afskrivninger!X37,0)*IF($W$5='Beregningsskema tilbud med afd.'!$B$12,(13-Afskrivninger!$W$6)/12,1)*IF(($W$5-$W$7)='Beregningsskema tilbud med afd.'!$B$12,(Afskrivninger!$W$6+13)/12,1)</f>
        <v>0</v>
      </c>
      <c r="AB37" s="88">
        <f>IF('Beregningsskema tilbud med afd.'!$B$12=Afskrivninger!Z37,Afskrivninger!W37,0)</f>
        <v>0</v>
      </c>
      <c r="AD37" s="39">
        <v>27</v>
      </c>
      <c r="AE37" s="40">
        <f t="shared" si="14"/>
        <v>0</v>
      </c>
      <c r="AF37" s="40">
        <f>ROUND(IF(AG36&gt;0,(+AG36*'Beregningsskema tilbud med afd.'!$B$10),0),0)</f>
        <v>0</v>
      </c>
      <c r="AG37" s="40">
        <f t="shared" si="26"/>
        <v>0</v>
      </c>
      <c r="AH37" s="3">
        <f t="shared" si="15"/>
        <v>26</v>
      </c>
      <c r="AI37" s="41">
        <f>IF('Beregningsskema tilbud med afd.'!$B$12=Afskrivninger!AH37,Afskrivninger!AF37,0)*IF($AE$5='Beregningsskema tilbud med afd.'!$B$12,(13-Afskrivninger!$AE$6)/12,1)*IF(($AE$5-$AE$7)='Beregningsskema tilbud med afd.'!$B$12,(Afskrivninger!$AE$6+13)/12,1)</f>
        <v>0</v>
      </c>
      <c r="AJ37" s="88">
        <f>IF('Beregningsskema tilbud med afd.'!$B$12=Afskrivninger!AH37,Afskrivninger!AE37,0)</f>
        <v>0</v>
      </c>
      <c r="AL37" s="39">
        <f t="shared" si="16"/>
        <v>27</v>
      </c>
      <c r="AM37" s="40">
        <f t="shared" si="17"/>
        <v>0</v>
      </c>
      <c r="AN37" s="40">
        <f>ROUND(IF(AO36&gt;0,(+AO36*'Beregningsskema tilbud med afd.'!$B$10),0),0)</f>
        <v>0</v>
      </c>
      <c r="AO37" s="40">
        <f t="shared" si="27"/>
        <v>0</v>
      </c>
      <c r="AP37" s="3">
        <f t="shared" si="18"/>
        <v>26</v>
      </c>
      <c r="AQ37" s="41">
        <f>IF('Beregningsskema tilbud med afd.'!$B$12=Afskrivninger!AP37,Afskrivninger!AN37,0)</f>
        <v>0</v>
      </c>
      <c r="AR37" s="88">
        <f>IF('Beregningsskema tilbud med afd.'!$B$12=Afskrivninger!AP37,Afskrivninger!AM37,0)</f>
        <v>0</v>
      </c>
      <c r="AT37" s="39">
        <v>27</v>
      </c>
      <c r="AU37" s="40">
        <f t="shared" si="19"/>
        <v>0</v>
      </c>
      <c r="AV37" s="40">
        <f>ROUND(IF(AW36&gt;0,(+AW36*'Beregningsskema tilbud med afd.'!$B$10),0),0)</f>
        <v>0</v>
      </c>
      <c r="AW37" s="40">
        <f t="shared" si="28"/>
        <v>0</v>
      </c>
      <c r="AX37" s="3">
        <f t="shared" si="20"/>
        <v>26</v>
      </c>
      <c r="AY37" s="41">
        <f>IF('Beregningsskema tilbud med afd.'!$B$12=Afskrivninger!AX37,Afskrivninger!AV37,0)*IF($AU$5='Beregningsskema tilbud med afd.'!$B$12,(13-Afskrivninger!$AU$6)/12,1)*IF(($AU$5-$AU$7)='Beregningsskema tilbud med afd.'!$B$12,(Afskrivninger!$AU$6+13)/12,1)</f>
        <v>0</v>
      </c>
      <c r="AZ37" s="88">
        <f>IF('Beregningsskema tilbud med afd.'!$B$12=Afskrivninger!AX37,Afskrivninger!AU37,0)</f>
        <v>0</v>
      </c>
      <c r="BB37" s="39">
        <f t="shared" si="21"/>
        <v>27</v>
      </c>
      <c r="BC37" s="40">
        <f t="shared" si="22"/>
        <v>0</v>
      </c>
      <c r="BD37" s="40">
        <f>ROUND(IF(BE36&gt;0,(+BE36*'Beregningsskema tilbud med afd.'!$B$10),0),0)</f>
        <v>0</v>
      </c>
      <c r="BE37" s="40">
        <f t="shared" si="29"/>
        <v>0</v>
      </c>
      <c r="BF37" s="3">
        <f t="shared" si="23"/>
        <v>26</v>
      </c>
      <c r="BG37" s="41">
        <f>IF('Beregningsskema tilbud med afd.'!$B$12=Afskrivninger!BF37,Afskrivninger!BD37,0)*IF($BC$5='Beregningsskema tilbud med afd.'!$B$12,(13-Afskrivninger!$BC$6)/12,1)*IF(($BC$5-$BC$7)='Beregningsskema tilbud med afd.'!$B$12,(Afskrivninger!$BC$6+13)/12,1)</f>
        <v>0</v>
      </c>
      <c r="BH37" s="88">
        <f>IF('Beregningsskema tilbud med afd.'!$B$12=Afskrivninger!BF37,Afskrivninger!BC37,0)</f>
        <v>0</v>
      </c>
    </row>
    <row r="38" spans="1:60" x14ac:dyDescent="0.2">
      <c r="N38" s="39">
        <v>28</v>
      </c>
      <c r="O38" s="40">
        <f t="shared" si="9"/>
        <v>0</v>
      </c>
      <c r="P38" s="40">
        <f>ROUND(IF(Q37&gt;0,(+Q37*'Beregningsskema tilbud med afd.'!$B$10),0),0)</f>
        <v>0</v>
      </c>
      <c r="Q38" s="40">
        <f t="shared" si="24"/>
        <v>0</v>
      </c>
      <c r="R38" s="3">
        <f t="shared" si="10"/>
        <v>2027</v>
      </c>
      <c r="S38" s="41">
        <f>IF('Beregningsskema tilbud med afd.'!$B$12=Afskrivninger!R38,Afskrivninger!P38,0)*IF($O$5='Beregningsskema tilbud med afd.'!$B$12,(13-Afskrivninger!$O$6)/12,1)*IF(($O$5-$O$7)='Beregningsskema tilbud med afd.'!$B$12,(Afskrivninger!$O$6+13)/12,1)</f>
        <v>0</v>
      </c>
      <c r="T38" s="88">
        <f>IF('Beregningsskema tilbud med afd.'!$B$12=Afskrivninger!R38,Afskrivninger!O38,0)</f>
        <v>0</v>
      </c>
      <c r="V38" s="39">
        <f t="shared" si="11"/>
        <v>28</v>
      </c>
      <c r="W38" s="40">
        <f t="shared" si="12"/>
        <v>0</v>
      </c>
      <c r="X38" s="40">
        <f>ROUND(IF(Y37&gt;0,(+Y37*'Beregningsskema tilbud med afd.'!$B$10),0),0)</f>
        <v>0</v>
      </c>
      <c r="Y38" s="40">
        <f t="shared" si="25"/>
        <v>0</v>
      </c>
      <c r="Z38" s="3">
        <f t="shared" si="13"/>
        <v>2027</v>
      </c>
      <c r="AA38" s="41">
        <f>IF('Beregningsskema tilbud med afd.'!$B$12=Afskrivninger!Z38,Afskrivninger!X38,0)*IF($W$5='Beregningsskema tilbud med afd.'!$B$12,(13-Afskrivninger!$W$6)/12,1)*IF(($W$5-$W$7)='Beregningsskema tilbud med afd.'!$B$12,(Afskrivninger!$W$6+13)/12,1)</f>
        <v>0</v>
      </c>
      <c r="AB38" s="88">
        <f>IF('Beregningsskema tilbud med afd.'!$B$12=Afskrivninger!Z38,Afskrivninger!W38,0)</f>
        <v>0</v>
      </c>
      <c r="AD38" s="39">
        <v>28</v>
      </c>
      <c r="AE38" s="40">
        <f t="shared" si="14"/>
        <v>0</v>
      </c>
      <c r="AF38" s="40">
        <f>ROUND(IF(AG37&gt;0,(+AG37*'Beregningsskema tilbud med afd.'!$B$10),0),0)</f>
        <v>0</v>
      </c>
      <c r="AG38" s="40">
        <f t="shared" si="26"/>
        <v>0</v>
      </c>
      <c r="AH38" s="3">
        <f t="shared" si="15"/>
        <v>27</v>
      </c>
      <c r="AI38" s="41">
        <f>IF('Beregningsskema tilbud med afd.'!$B$12=Afskrivninger!AH38,Afskrivninger!AF38,0)*IF($AE$5='Beregningsskema tilbud med afd.'!$B$12,(13-Afskrivninger!$AE$6)/12,1)*IF(($AE$5-$AE$7)='Beregningsskema tilbud med afd.'!$B$12,(Afskrivninger!$AE$6+13)/12,1)</f>
        <v>0</v>
      </c>
      <c r="AJ38" s="88">
        <f>IF('Beregningsskema tilbud med afd.'!$B$12=Afskrivninger!AH38,Afskrivninger!AE38,0)</f>
        <v>0</v>
      </c>
      <c r="AL38" s="39">
        <f t="shared" si="16"/>
        <v>28</v>
      </c>
      <c r="AM38" s="40">
        <f t="shared" si="17"/>
        <v>0</v>
      </c>
      <c r="AN38" s="40">
        <f>ROUND(IF(AO37&gt;0,(+AO37*'Beregningsskema tilbud med afd.'!$B$10),0),0)</f>
        <v>0</v>
      </c>
      <c r="AO38" s="40">
        <f t="shared" si="27"/>
        <v>0</v>
      </c>
      <c r="AP38" s="3">
        <f t="shared" si="18"/>
        <v>27</v>
      </c>
      <c r="AQ38" s="41">
        <f>IF('Beregningsskema tilbud med afd.'!$B$12=Afskrivninger!AP38,Afskrivninger!AN38,0)</f>
        <v>0</v>
      </c>
      <c r="AR38" s="88">
        <f>IF('Beregningsskema tilbud med afd.'!$B$12=Afskrivninger!AP38,Afskrivninger!AM38,0)</f>
        <v>0</v>
      </c>
      <c r="AT38" s="39">
        <v>28</v>
      </c>
      <c r="AU38" s="40">
        <f t="shared" si="19"/>
        <v>0</v>
      </c>
      <c r="AV38" s="40">
        <f>ROUND(IF(AW37&gt;0,(+AW37*'Beregningsskema tilbud med afd.'!$B$10),0),0)</f>
        <v>0</v>
      </c>
      <c r="AW38" s="40">
        <f t="shared" si="28"/>
        <v>0</v>
      </c>
      <c r="AX38" s="3">
        <f t="shared" si="20"/>
        <v>27</v>
      </c>
      <c r="AY38" s="41">
        <f>IF('Beregningsskema tilbud med afd.'!$B$12=Afskrivninger!AX38,Afskrivninger!AV38,0)*IF($AU$5='Beregningsskema tilbud med afd.'!$B$12,(13-Afskrivninger!$AU$6)/12,1)*IF(($AU$5-$AU$7)='Beregningsskema tilbud med afd.'!$B$12,(Afskrivninger!$AU$6+13)/12,1)</f>
        <v>0</v>
      </c>
      <c r="AZ38" s="88">
        <f>IF('Beregningsskema tilbud med afd.'!$B$12=Afskrivninger!AX38,Afskrivninger!AU38,0)</f>
        <v>0</v>
      </c>
      <c r="BB38" s="39">
        <f t="shared" si="21"/>
        <v>28</v>
      </c>
      <c r="BC38" s="40">
        <f t="shared" si="22"/>
        <v>0</v>
      </c>
      <c r="BD38" s="40">
        <f>ROUND(IF(BE37&gt;0,(+BE37*'Beregningsskema tilbud med afd.'!$B$10),0),0)</f>
        <v>0</v>
      </c>
      <c r="BE38" s="40">
        <f t="shared" si="29"/>
        <v>0</v>
      </c>
      <c r="BF38" s="3">
        <f t="shared" si="23"/>
        <v>27</v>
      </c>
      <c r="BG38" s="41">
        <f>IF('Beregningsskema tilbud med afd.'!$B$12=Afskrivninger!BF38,Afskrivninger!BD38,0)*IF($BC$5='Beregningsskema tilbud med afd.'!$B$12,(13-Afskrivninger!$BC$6)/12,1)*IF(($BC$5-$BC$7)='Beregningsskema tilbud med afd.'!$B$12,(Afskrivninger!$BC$6+13)/12,1)</f>
        <v>0</v>
      </c>
      <c r="BH38" s="88">
        <f>IF('Beregningsskema tilbud med afd.'!$B$12=Afskrivninger!BF38,Afskrivninger!BC38,0)</f>
        <v>0</v>
      </c>
    </row>
    <row r="39" spans="1:60" x14ac:dyDescent="0.2">
      <c r="N39" s="39">
        <v>29</v>
      </c>
      <c r="O39" s="40">
        <f t="shared" si="9"/>
        <v>0</v>
      </c>
      <c r="P39" s="40">
        <f>ROUND(IF(Q38&gt;0,(+Q38*'Beregningsskema tilbud med afd.'!$B$10),0),0)</f>
        <v>0</v>
      </c>
      <c r="Q39" s="40">
        <f t="shared" si="24"/>
        <v>0</v>
      </c>
      <c r="R39" s="3">
        <f t="shared" si="10"/>
        <v>2028</v>
      </c>
      <c r="S39" s="41">
        <f>IF('Beregningsskema tilbud med afd.'!$B$12=Afskrivninger!R39,Afskrivninger!P39,0)*IF($O$5='Beregningsskema tilbud med afd.'!$B$12,(13-Afskrivninger!$O$6)/12,1)*IF(($O$5-$O$7)='Beregningsskema tilbud med afd.'!$B$12,(Afskrivninger!$O$6+13)/12,1)</f>
        <v>0</v>
      </c>
      <c r="T39" s="88">
        <f>IF('Beregningsskema tilbud med afd.'!$B$12=Afskrivninger!R39,Afskrivninger!O39,0)</f>
        <v>0</v>
      </c>
      <c r="V39" s="39">
        <f t="shared" si="11"/>
        <v>29</v>
      </c>
      <c r="W39" s="40">
        <f t="shared" si="12"/>
        <v>0</v>
      </c>
      <c r="X39" s="40">
        <f>ROUND(IF(Y38&gt;0,(+Y38*'Beregningsskema tilbud med afd.'!$B$10),0),0)</f>
        <v>0</v>
      </c>
      <c r="Y39" s="40">
        <f t="shared" si="25"/>
        <v>0</v>
      </c>
      <c r="Z39" s="3">
        <f t="shared" si="13"/>
        <v>2028</v>
      </c>
      <c r="AA39" s="41">
        <f>IF('Beregningsskema tilbud med afd.'!$B$12=Afskrivninger!Z39,Afskrivninger!X39,0)*IF($W$5='Beregningsskema tilbud med afd.'!$B$12,(13-Afskrivninger!$W$6)/12,1)*IF(($W$5-$W$7)='Beregningsskema tilbud med afd.'!$B$12,(Afskrivninger!$W$6+13)/12,1)</f>
        <v>0</v>
      </c>
      <c r="AB39" s="88">
        <f>IF('Beregningsskema tilbud med afd.'!$B$12=Afskrivninger!Z39,Afskrivninger!W39,0)</f>
        <v>0</v>
      </c>
      <c r="AD39" s="39">
        <v>29</v>
      </c>
      <c r="AE39" s="40">
        <f t="shared" si="14"/>
        <v>0</v>
      </c>
      <c r="AF39" s="40">
        <f>ROUND(IF(AG38&gt;0,(+AG38*'Beregningsskema tilbud med afd.'!$B$10),0),0)</f>
        <v>0</v>
      </c>
      <c r="AG39" s="40">
        <f t="shared" si="26"/>
        <v>0</v>
      </c>
      <c r="AH39" s="3">
        <f t="shared" si="15"/>
        <v>28</v>
      </c>
      <c r="AI39" s="41">
        <f>IF('Beregningsskema tilbud med afd.'!$B$12=Afskrivninger!AH39,Afskrivninger!AF39,0)*IF($AE$5='Beregningsskema tilbud med afd.'!$B$12,(13-Afskrivninger!$AE$6)/12,1)*IF(($AE$5-$AE$7)='Beregningsskema tilbud med afd.'!$B$12,(Afskrivninger!$AE$6+13)/12,1)</f>
        <v>0</v>
      </c>
      <c r="AJ39" s="88">
        <f>IF('Beregningsskema tilbud med afd.'!$B$12=Afskrivninger!AH39,Afskrivninger!AE39,0)</f>
        <v>0</v>
      </c>
      <c r="AL39" s="39">
        <f t="shared" si="16"/>
        <v>29</v>
      </c>
      <c r="AM39" s="40">
        <f t="shared" si="17"/>
        <v>0</v>
      </c>
      <c r="AN39" s="40">
        <f>ROUND(IF(AO38&gt;0,(+AO38*'Beregningsskema tilbud med afd.'!$B$10),0),0)</f>
        <v>0</v>
      </c>
      <c r="AO39" s="40">
        <f t="shared" si="27"/>
        <v>0</v>
      </c>
      <c r="AP39" s="3">
        <f t="shared" si="18"/>
        <v>28</v>
      </c>
      <c r="AQ39" s="41">
        <f>IF('Beregningsskema tilbud med afd.'!$B$12=Afskrivninger!AP39,Afskrivninger!AN39,0)</f>
        <v>0</v>
      </c>
      <c r="AR39" s="88">
        <f>IF('Beregningsskema tilbud med afd.'!$B$12=Afskrivninger!AP39,Afskrivninger!AM39,0)</f>
        <v>0</v>
      </c>
      <c r="AT39" s="39">
        <v>29</v>
      </c>
      <c r="AU39" s="40">
        <f t="shared" si="19"/>
        <v>0</v>
      </c>
      <c r="AV39" s="40">
        <f>ROUND(IF(AW38&gt;0,(+AW38*'Beregningsskema tilbud med afd.'!$B$10),0),0)</f>
        <v>0</v>
      </c>
      <c r="AW39" s="40">
        <f t="shared" si="28"/>
        <v>0</v>
      </c>
      <c r="AX39" s="3">
        <f t="shared" si="20"/>
        <v>28</v>
      </c>
      <c r="AY39" s="41">
        <f>IF('Beregningsskema tilbud med afd.'!$B$12=Afskrivninger!AX39,Afskrivninger!AV39,0)*IF($AU$5='Beregningsskema tilbud med afd.'!$B$12,(13-Afskrivninger!$AU$6)/12,1)*IF(($AU$5-$AU$7)='Beregningsskema tilbud med afd.'!$B$12,(Afskrivninger!$AU$6+13)/12,1)</f>
        <v>0</v>
      </c>
      <c r="AZ39" s="88">
        <f>IF('Beregningsskema tilbud med afd.'!$B$12=Afskrivninger!AX39,Afskrivninger!AU39,0)</f>
        <v>0</v>
      </c>
      <c r="BB39" s="39">
        <f t="shared" si="21"/>
        <v>29</v>
      </c>
      <c r="BC39" s="40">
        <f t="shared" si="22"/>
        <v>0</v>
      </c>
      <c r="BD39" s="40">
        <f>ROUND(IF(BE38&gt;0,(+BE38*'Beregningsskema tilbud med afd.'!$B$10),0),0)</f>
        <v>0</v>
      </c>
      <c r="BE39" s="40">
        <f t="shared" si="29"/>
        <v>0</v>
      </c>
      <c r="BF39" s="3">
        <f t="shared" si="23"/>
        <v>28</v>
      </c>
      <c r="BG39" s="41">
        <f>IF('Beregningsskema tilbud med afd.'!$B$12=Afskrivninger!BF39,Afskrivninger!BD39,0)*IF($BC$5='Beregningsskema tilbud med afd.'!$B$12,(13-Afskrivninger!$BC$6)/12,1)*IF(($BC$5-$BC$7)='Beregningsskema tilbud med afd.'!$B$12,(Afskrivninger!$BC$6+13)/12,1)</f>
        <v>0</v>
      </c>
      <c r="BH39" s="88">
        <f>IF('Beregningsskema tilbud med afd.'!$B$12=Afskrivninger!BF39,Afskrivninger!BC39,0)</f>
        <v>0</v>
      </c>
    </row>
    <row r="40" spans="1:60" x14ac:dyDescent="0.2">
      <c r="N40" s="39">
        <v>30</v>
      </c>
      <c r="O40" s="40">
        <f t="shared" si="9"/>
        <v>0</v>
      </c>
      <c r="P40" s="40">
        <f>ROUND(IF(Q39&gt;0,(+Q39*'Beregningsskema tilbud med afd.'!$B$10),0),0)</f>
        <v>0</v>
      </c>
      <c r="Q40" s="40">
        <f t="shared" si="24"/>
        <v>0</v>
      </c>
      <c r="R40" s="3">
        <f t="shared" si="10"/>
        <v>2029</v>
      </c>
      <c r="S40" s="41">
        <f>IF('Beregningsskema tilbud med afd.'!$B$12=Afskrivninger!R40,Afskrivninger!P40,0)*IF($O$5='Beregningsskema tilbud med afd.'!$B$12,(13-Afskrivninger!$O$6)/12,1)*IF(($O$5-$O$7)='Beregningsskema tilbud med afd.'!$B$12,(Afskrivninger!$O$6+13)/12,1)</f>
        <v>0</v>
      </c>
      <c r="T40" s="88">
        <f>IF('Beregningsskema tilbud med afd.'!$B$12=Afskrivninger!R40,Afskrivninger!O40,0)</f>
        <v>0</v>
      </c>
      <c r="V40" s="39">
        <f t="shared" si="11"/>
        <v>30</v>
      </c>
      <c r="W40" s="40">
        <f t="shared" si="12"/>
        <v>0</v>
      </c>
      <c r="X40" s="40">
        <f>ROUND(IF(Y39&gt;0,(+Y39*'Beregningsskema tilbud med afd.'!$B$10),0),0)</f>
        <v>0</v>
      </c>
      <c r="Y40" s="40">
        <f t="shared" si="25"/>
        <v>0</v>
      </c>
      <c r="Z40" s="3">
        <f t="shared" si="13"/>
        <v>2029</v>
      </c>
      <c r="AA40" s="41">
        <f>IF('Beregningsskema tilbud med afd.'!$B$12=Afskrivninger!Z40,Afskrivninger!X40,0)*IF($W$5='Beregningsskema tilbud med afd.'!$B$12,(13-Afskrivninger!$W$6)/12,1)*IF(($W$5-$W$7)='Beregningsskema tilbud med afd.'!$B$12,(Afskrivninger!$W$6+13)/12,1)</f>
        <v>0</v>
      </c>
      <c r="AB40" s="88">
        <f>IF('Beregningsskema tilbud med afd.'!$B$12=Afskrivninger!Z40,Afskrivninger!W40,0)</f>
        <v>0</v>
      </c>
      <c r="AD40" s="39">
        <v>30</v>
      </c>
      <c r="AE40" s="40">
        <f t="shared" si="14"/>
        <v>0</v>
      </c>
      <c r="AF40" s="40">
        <f>ROUND(IF(AG39&gt;0,(+AG39*'Beregningsskema tilbud med afd.'!$B$10),0),0)</f>
        <v>0</v>
      </c>
      <c r="AG40" s="40">
        <f t="shared" si="26"/>
        <v>0</v>
      </c>
      <c r="AH40" s="3">
        <f t="shared" si="15"/>
        <v>29</v>
      </c>
      <c r="AI40" s="41">
        <f>IF('Beregningsskema tilbud med afd.'!$B$12=Afskrivninger!AH40,Afskrivninger!AF40,0)*IF($AE$5='Beregningsskema tilbud med afd.'!$B$12,(13-Afskrivninger!$AE$6)/12,1)*IF(($AE$5-$AE$7)='Beregningsskema tilbud med afd.'!$B$12,(Afskrivninger!$AE$6+13)/12,1)</f>
        <v>0</v>
      </c>
      <c r="AJ40" s="88">
        <f>IF('Beregningsskema tilbud med afd.'!$B$12=Afskrivninger!AH40,Afskrivninger!AE40,0)</f>
        <v>0</v>
      </c>
      <c r="AL40" s="39">
        <f t="shared" si="16"/>
        <v>30</v>
      </c>
      <c r="AM40" s="40">
        <f t="shared" si="17"/>
        <v>0</v>
      </c>
      <c r="AN40" s="40">
        <f>ROUND(IF(AO39&gt;0,(+AO39*'Beregningsskema tilbud med afd.'!$B$10),0),0)</f>
        <v>0</v>
      </c>
      <c r="AO40" s="40">
        <f t="shared" si="27"/>
        <v>0</v>
      </c>
      <c r="AP40" s="3">
        <f t="shared" si="18"/>
        <v>29</v>
      </c>
      <c r="AQ40" s="41">
        <f>IF('Beregningsskema tilbud med afd.'!$B$12=Afskrivninger!AP40,Afskrivninger!AN40,0)</f>
        <v>0</v>
      </c>
      <c r="AR40" s="88">
        <f>IF('Beregningsskema tilbud med afd.'!$B$12=Afskrivninger!AP40,Afskrivninger!AM40,0)</f>
        <v>0</v>
      </c>
      <c r="AT40" s="39">
        <v>30</v>
      </c>
      <c r="AU40" s="40">
        <f t="shared" si="19"/>
        <v>0</v>
      </c>
      <c r="AV40" s="40">
        <f>ROUND(IF(AW39&gt;0,(+AW39*'Beregningsskema tilbud med afd.'!$B$10),0),0)</f>
        <v>0</v>
      </c>
      <c r="AW40" s="40">
        <f t="shared" si="28"/>
        <v>0</v>
      </c>
      <c r="AX40" s="3">
        <f t="shared" si="20"/>
        <v>29</v>
      </c>
      <c r="AY40" s="41">
        <f>IF('Beregningsskema tilbud med afd.'!$B$12=Afskrivninger!AX40,Afskrivninger!AV40,0)*IF($AU$5='Beregningsskema tilbud med afd.'!$B$12,(13-Afskrivninger!$AU$6)/12,1)*IF(($AU$5-$AU$7)='Beregningsskema tilbud med afd.'!$B$12,(Afskrivninger!$AU$6+13)/12,1)</f>
        <v>0</v>
      </c>
      <c r="AZ40" s="88">
        <f>IF('Beregningsskema tilbud med afd.'!$B$12=Afskrivninger!AX40,Afskrivninger!AU40,0)</f>
        <v>0</v>
      </c>
      <c r="BB40" s="39">
        <f t="shared" si="21"/>
        <v>30</v>
      </c>
      <c r="BC40" s="40">
        <f t="shared" si="22"/>
        <v>0</v>
      </c>
      <c r="BD40" s="40">
        <f>ROUND(IF(BE39&gt;0,(+BE39*'Beregningsskema tilbud med afd.'!$B$10),0),0)</f>
        <v>0</v>
      </c>
      <c r="BE40" s="40">
        <f t="shared" si="29"/>
        <v>0</v>
      </c>
      <c r="BF40" s="3">
        <f t="shared" si="23"/>
        <v>29</v>
      </c>
      <c r="BG40" s="41">
        <f>IF('Beregningsskema tilbud med afd.'!$B$12=Afskrivninger!BF40,Afskrivninger!BD40,0)*IF($BC$5='Beregningsskema tilbud med afd.'!$B$12,(13-Afskrivninger!$BC$6)/12,1)*IF(($BC$5-$BC$7)='Beregningsskema tilbud med afd.'!$B$12,(Afskrivninger!$BC$6+13)/12,1)</f>
        <v>0</v>
      </c>
      <c r="BH40" s="88">
        <f>IF('Beregningsskema tilbud med afd.'!$B$12=Afskrivninger!BF40,Afskrivninger!BC40,0)</f>
        <v>0</v>
      </c>
    </row>
    <row r="41" spans="1:60" x14ac:dyDescent="0.2">
      <c r="N41" s="39">
        <v>31</v>
      </c>
      <c r="O41" s="40">
        <f t="shared" si="9"/>
        <v>0</v>
      </c>
      <c r="P41" s="40">
        <f>ROUND(IF(Q40&gt;0,(+Q40*'Beregningsskema tilbud med afd.'!$B$10),0),0)</f>
        <v>0</v>
      </c>
      <c r="Q41" s="40">
        <f t="shared" si="24"/>
        <v>0</v>
      </c>
      <c r="R41" s="3">
        <f t="shared" si="10"/>
        <v>2030</v>
      </c>
      <c r="S41" s="41">
        <f>IF('Beregningsskema tilbud med afd.'!$B$12=Afskrivninger!R41,Afskrivninger!P41,0)*IF($O$5='Beregningsskema tilbud med afd.'!$B$12,(13-Afskrivninger!$O$6)/12,1)*IF(($O$5-$O$7)='Beregningsskema tilbud med afd.'!$B$12,(Afskrivninger!$O$6+13)/12,1)</f>
        <v>0</v>
      </c>
      <c r="T41" s="88">
        <f>IF('Beregningsskema tilbud med afd.'!$B$12=Afskrivninger!R41,Afskrivninger!O41,0)</f>
        <v>0</v>
      </c>
      <c r="V41" s="39">
        <f t="shared" si="11"/>
        <v>31</v>
      </c>
      <c r="W41" s="40">
        <f t="shared" si="12"/>
        <v>0</v>
      </c>
      <c r="X41" s="40">
        <f>ROUND(IF(Y40&gt;0,(+Y40*'Beregningsskema tilbud med afd.'!$B$10),0),0)</f>
        <v>0</v>
      </c>
      <c r="Y41" s="40">
        <f t="shared" si="25"/>
        <v>0</v>
      </c>
      <c r="Z41" s="3">
        <f t="shared" si="13"/>
        <v>2030</v>
      </c>
      <c r="AA41" s="41">
        <f>IF('Beregningsskema tilbud med afd.'!$B$12=Afskrivninger!Z41,Afskrivninger!X41,0)*IF($W$5='Beregningsskema tilbud med afd.'!$B$12,(13-Afskrivninger!$W$6)/12,1)*IF(($W$5-$W$7)='Beregningsskema tilbud med afd.'!$B$12,(Afskrivninger!$W$6+13)/12,1)</f>
        <v>0</v>
      </c>
      <c r="AB41" s="88">
        <f>IF('Beregningsskema tilbud med afd.'!$B$12=Afskrivninger!Z41,Afskrivninger!W41,0)</f>
        <v>0</v>
      </c>
      <c r="AD41" s="39">
        <v>31</v>
      </c>
      <c r="AE41" s="40">
        <f t="shared" si="14"/>
        <v>0</v>
      </c>
      <c r="AF41" s="40">
        <f>ROUND(IF(AG40&gt;0,(+AG40*'Beregningsskema tilbud med afd.'!$B$10),0),0)</f>
        <v>0</v>
      </c>
      <c r="AG41" s="40">
        <f t="shared" si="26"/>
        <v>0</v>
      </c>
      <c r="AH41" s="3">
        <f t="shared" si="15"/>
        <v>30</v>
      </c>
      <c r="AI41" s="41">
        <f>IF('Beregningsskema tilbud med afd.'!$B$12=Afskrivninger!AH41,Afskrivninger!AF41,0)*IF($AE$5='Beregningsskema tilbud med afd.'!$B$12,(13-Afskrivninger!$AE$6)/12,1)*IF(($AE$5-$AE$7)='Beregningsskema tilbud med afd.'!$B$12,(Afskrivninger!$AE$6+13)/12,1)</f>
        <v>0</v>
      </c>
      <c r="AJ41" s="88">
        <f>IF('Beregningsskema tilbud med afd.'!$B$12=Afskrivninger!AH41,Afskrivninger!AE41,0)</f>
        <v>0</v>
      </c>
      <c r="AL41" s="39">
        <f t="shared" si="16"/>
        <v>31</v>
      </c>
      <c r="AM41" s="40">
        <f t="shared" si="17"/>
        <v>0</v>
      </c>
      <c r="AN41" s="40">
        <f>ROUND(IF(AO40&gt;0,(+AO40*'Beregningsskema tilbud med afd.'!$B$10),0),0)</f>
        <v>0</v>
      </c>
      <c r="AO41" s="40">
        <f t="shared" si="27"/>
        <v>0</v>
      </c>
      <c r="AP41" s="3">
        <f t="shared" si="18"/>
        <v>30</v>
      </c>
      <c r="AQ41" s="41">
        <f>IF('Beregningsskema tilbud med afd.'!$B$12=Afskrivninger!AP41,Afskrivninger!AN41,0)</f>
        <v>0</v>
      </c>
      <c r="AR41" s="88">
        <f>IF('Beregningsskema tilbud med afd.'!$B$12=Afskrivninger!AP41,Afskrivninger!AM41,0)</f>
        <v>0</v>
      </c>
      <c r="AT41" s="39">
        <v>31</v>
      </c>
      <c r="AU41" s="40">
        <f t="shared" si="19"/>
        <v>0</v>
      </c>
      <c r="AV41" s="40">
        <f>ROUND(IF(AW40&gt;0,(+AW40*'Beregningsskema tilbud med afd.'!$B$10),0),0)</f>
        <v>0</v>
      </c>
      <c r="AW41" s="40">
        <f t="shared" si="28"/>
        <v>0</v>
      </c>
      <c r="AX41" s="3">
        <f t="shared" si="20"/>
        <v>30</v>
      </c>
      <c r="AY41" s="41">
        <f>IF('Beregningsskema tilbud med afd.'!$B$12=Afskrivninger!AX41,Afskrivninger!AV41,0)*IF($AU$5='Beregningsskema tilbud med afd.'!$B$12,(13-Afskrivninger!$AU$6)/12,1)*IF(($AU$5-$AU$7)='Beregningsskema tilbud med afd.'!$B$12,(Afskrivninger!$AU$6+13)/12,1)</f>
        <v>0</v>
      </c>
      <c r="AZ41" s="88">
        <f>IF('Beregningsskema tilbud med afd.'!$B$12=Afskrivninger!AX41,Afskrivninger!AU41,0)</f>
        <v>0</v>
      </c>
      <c r="BB41" s="39">
        <f t="shared" si="21"/>
        <v>31</v>
      </c>
      <c r="BC41" s="40">
        <f t="shared" si="22"/>
        <v>0</v>
      </c>
      <c r="BD41" s="40">
        <f>ROUND(IF(BE40&gt;0,(+BE40*'Beregningsskema tilbud med afd.'!$B$10),0),0)</f>
        <v>0</v>
      </c>
      <c r="BE41" s="40">
        <f t="shared" si="29"/>
        <v>0</v>
      </c>
      <c r="BF41" s="3">
        <f t="shared" si="23"/>
        <v>30</v>
      </c>
      <c r="BG41" s="41">
        <f>IF('Beregningsskema tilbud med afd.'!$B$12=Afskrivninger!BF41,Afskrivninger!BD41,0)*IF($BC$5='Beregningsskema tilbud med afd.'!$B$12,(13-Afskrivninger!$BC$6)/12,1)*IF(($BC$5-$BC$7)='Beregningsskema tilbud med afd.'!$B$12,(Afskrivninger!$BC$6+13)/12,1)</f>
        <v>0</v>
      </c>
      <c r="BH41" s="88">
        <f>IF('Beregningsskema tilbud med afd.'!$B$12=Afskrivninger!BF41,Afskrivninger!BC41,0)</f>
        <v>0</v>
      </c>
    </row>
    <row r="42" spans="1:60" x14ac:dyDescent="0.2">
      <c r="N42" s="39">
        <v>32</v>
      </c>
      <c r="O42" s="40">
        <f t="shared" si="9"/>
        <v>0</v>
      </c>
      <c r="P42" s="40">
        <f>ROUND(IF(Q41&gt;0,(+Q41*'Beregningsskema tilbud med afd.'!$B$10),0),0)</f>
        <v>0</v>
      </c>
      <c r="Q42" s="40">
        <f t="shared" si="24"/>
        <v>0</v>
      </c>
      <c r="R42" s="3">
        <f t="shared" si="10"/>
        <v>2031</v>
      </c>
      <c r="S42" s="41">
        <f>IF('Beregningsskema tilbud med afd.'!$B$12=Afskrivninger!R42,Afskrivninger!P42,0)*IF($O$5='Beregningsskema tilbud med afd.'!$B$12,(13-Afskrivninger!$O$6)/12,1)*IF(($O$5-$O$7)='Beregningsskema tilbud med afd.'!$B$12,(Afskrivninger!$O$6+13)/12,1)</f>
        <v>0</v>
      </c>
      <c r="T42" s="88">
        <f>IF('Beregningsskema tilbud med afd.'!$B$12=Afskrivninger!R42,Afskrivninger!O42,0)</f>
        <v>0</v>
      </c>
      <c r="V42" s="39">
        <f t="shared" si="11"/>
        <v>32</v>
      </c>
      <c r="W42" s="40">
        <f t="shared" si="12"/>
        <v>0</v>
      </c>
      <c r="X42" s="40">
        <f>ROUND(IF(Y41&gt;0,(+Y41*'Beregningsskema tilbud med afd.'!$B$10),0),0)</f>
        <v>0</v>
      </c>
      <c r="Y42" s="40">
        <f t="shared" si="25"/>
        <v>0</v>
      </c>
      <c r="Z42" s="3">
        <f t="shared" si="13"/>
        <v>2031</v>
      </c>
      <c r="AA42" s="41">
        <f>IF('Beregningsskema tilbud med afd.'!$B$12=Afskrivninger!Z42,Afskrivninger!X42,0)*IF($W$5='Beregningsskema tilbud med afd.'!$B$12,(13-Afskrivninger!$W$6)/12,1)*IF(($W$5-$W$7)='Beregningsskema tilbud med afd.'!$B$12,(Afskrivninger!$W$6+13)/12,1)</f>
        <v>0</v>
      </c>
      <c r="AB42" s="88">
        <f>IF('Beregningsskema tilbud med afd.'!$B$12=Afskrivninger!Z42,Afskrivninger!W42,0)</f>
        <v>0</v>
      </c>
      <c r="AD42" s="39">
        <v>32</v>
      </c>
      <c r="AE42" s="40">
        <f t="shared" si="14"/>
        <v>0</v>
      </c>
      <c r="AF42" s="40">
        <f>ROUND(IF(AG41&gt;0,(+AG41*'Beregningsskema tilbud med afd.'!$B$10),0),0)</f>
        <v>0</v>
      </c>
      <c r="AG42" s="40">
        <f t="shared" si="26"/>
        <v>0</v>
      </c>
      <c r="AH42" s="3">
        <f t="shared" si="15"/>
        <v>31</v>
      </c>
      <c r="AI42" s="41">
        <f>IF('Beregningsskema tilbud med afd.'!$B$12=Afskrivninger!AH42,Afskrivninger!AF42,0)*IF($AE$5='Beregningsskema tilbud med afd.'!$B$12,(13-Afskrivninger!$AE$6)/12,1)*IF(($AE$5-$AE$7)='Beregningsskema tilbud med afd.'!$B$12,(Afskrivninger!$AE$6+13)/12,1)</f>
        <v>0</v>
      </c>
      <c r="AJ42" s="88">
        <f>IF('Beregningsskema tilbud med afd.'!$B$12=Afskrivninger!AH42,Afskrivninger!AE42,0)</f>
        <v>0</v>
      </c>
      <c r="AL42" s="39">
        <f t="shared" si="16"/>
        <v>32</v>
      </c>
      <c r="AM42" s="40">
        <f t="shared" si="17"/>
        <v>0</v>
      </c>
      <c r="AN42" s="40">
        <f>ROUND(IF(AO41&gt;0,(+AO41*'Beregningsskema tilbud med afd.'!$B$10),0),0)</f>
        <v>0</v>
      </c>
      <c r="AO42" s="40">
        <f t="shared" si="27"/>
        <v>0</v>
      </c>
      <c r="AP42" s="3">
        <f t="shared" si="18"/>
        <v>31</v>
      </c>
      <c r="AQ42" s="41">
        <f>IF('Beregningsskema tilbud med afd.'!$B$12=Afskrivninger!AP42,Afskrivninger!AN42,0)</f>
        <v>0</v>
      </c>
      <c r="AR42" s="88">
        <f>IF('Beregningsskema tilbud med afd.'!$B$12=Afskrivninger!AP42,Afskrivninger!AM42,0)</f>
        <v>0</v>
      </c>
      <c r="AT42" s="39">
        <v>32</v>
      </c>
      <c r="AU42" s="40">
        <f t="shared" si="19"/>
        <v>0</v>
      </c>
      <c r="AV42" s="40">
        <f>ROUND(IF(AW41&gt;0,(+AW41*'Beregningsskema tilbud med afd.'!$B$10),0),0)</f>
        <v>0</v>
      </c>
      <c r="AW42" s="40">
        <f t="shared" si="28"/>
        <v>0</v>
      </c>
      <c r="AX42" s="3">
        <f t="shared" si="20"/>
        <v>31</v>
      </c>
      <c r="AY42" s="41">
        <f>IF('Beregningsskema tilbud med afd.'!$B$12=Afskrivninger!AX42,Afskrivninger!AV42,0)*IF($AU$5='Beregningsskema tilbud med afd.'!$B$12,(13-Afskrivninger!$AU$6)/12,1)*IF(($AU$5-$AU$7)='Beregningsskema tilbud med afd.'!$B$12,(Afskrivninger!$AU$6+13)/12,1)</f>
        <v>0</v>
      </c>
      <c r="AZ42" s="88">
        <f>IF('Beregningsskema tilbud med afd.'!$B$12=Afskrivninger!AX42,Afskrivninger!AU42,0)</f>
        <v>0</v>
      </c>
      <c r="BB42" s="39">
        <f t="shared" si="21"/>
        <v>32</v>
      </c>
      <c r="BC42" s="40">
        <f t="shared" si="22"/>
        <v>0</v>
      </c>
      <c r="BD42" s="40">
        <f>ROUND(IF(BE41&gt;0,(+BE41*'Beregningsskema tilbud med afd.'!$B$10),0),0)</f>
        <v>0</v>
      </c>
      <c r="BE42" s="40">
        <f t="shared" si="29"/>
        <v>0</v>
      </c>
      <c r="BF42" s="3">
        <f t="shared" si="23"/>
        <v>31</v>
      </c>
      <c r="BG42" s="41">
        <f>IF('Beregningsskema tilbud med afd.'!$B$12=Afskrivninger!BF42,Afskrivninger!BD42,0)*IF($BC$5='Beregningsskema tilbud med afd.'!$B$12,(13-Afskrivninger!$BC$6)/12,1)*IF(($BC$5-$BC$7)='Beregningsskema tilbud med afd.'!$B$12,(Afskrivninger!$BC$6+13)/12,1)</f>
        <v>0</v>
      </c>
      <c r="BH42" s="88">
        <f>IF('Beregningsskema tilbud med afd.'!$B$12=Afskrivninger!BF42,Afskrivninger!BC42,0)</f>
        <v>0</v>
      </c>
    </row>
    <row r="43" spans="1:60" ht="13.5" thickBot="1" x14ac:dyDescent="0.25">
      <c r="N43" s="39">
        <v>33</v>
      </c>
      <c r="O43" s="40">
        <f t="shared" si="9"/>
        <v>0</v>
      </c>
      <c r="P43" s="40">
        <f>ROUND(IF(Q42&gt;0,(+Q42*'Beregningsskema tilbud med afd.'!$B$10),0),0)</f>
        <v>0</v>
      </c>
      <c r="Q43" s="40">
        <f t="shared" si="24"/>
        <v>0</v>
      </c>
      <c r="R43" s="3">
        <f t="shared" si="10"/>
        <v>2032</v>
      </c>
      <c r="S43" s="41">
        <f>IF('Beregningsskema tilbud med afd.'!$B$12=Afskrivninger!R43,Afskrivninger!P43,0)*IF($O$5='Beregningsskema tilbud med afd.'!$B$12,(13-Afskrivninger!$O$6)/12,1)*IF(($O$5-$O$7)='Beregningsskema tilbud med afd.'!$B$12,(Afskrivninger!$O$6+13)/12,1)</f>
        <v>0</v>
      </c>
      <c r="T43" s="88">
        <f>IF('Beregningsskema tilbud med afd.'!$B$12=Afskrivninger!R43,Afskrivninger!O43,0)</f>
        <v>0</v>
      </c>
      <c r="V43" s="39">
        <f t="shared" si="11"/>
        <v>33</v>
      </c>
      <c r="W43" s="40">
        <f t="shared" si="12"/>
        <v>0</v>
      </c>
      <c r="X43" s="40">
        <f>ROUND(IF(Y42&gt;0,(+Y42*'Beregningsskema tilbud med afd.'!$B$10),0),0)</f>
        <v>0</v>
      </c>
      <c r="Y43" s="40">
        <f t="shared" si="25"/>
        <v>0</v>
      </c>
      <c r="Z43" s="3">
        <f t="shared" si="13"/>
        <v>2032</v>
      </c>
      <c r="AA43" s="41">
        <f>IF('Beregningsskema tilbud med afd.'!$B$12=Afskrivninger!Z43,Afskrivninger!X43,0)*IF($W$5='Beregningsskema tilbud med afd.'!$B$12,(13-Afskrivninger!$W$6)/12,1)*IF(($W$5-$W$7)='Beregningsskema tilbud med afd.'!$B$12,(Afskrivninger!$W$6+13)/12,1)</f>
        <v>0</v>
      </c>
      <c r="AB43" s="88">
        <f>IF('Beregningsskema tilbud med afd.'!$B$12=Afskrivninger!Z43,Afskrivninger!W43,0)</f>
        <v>0</v>
      </c>
      <c r="AD43" s="39">
        <v>33</v>
      </c>
      <c r="AE43" s="40">
        <f t="shared" si="14"/>
        <v>0</v>
      </c>
      <c r="AF43" s="40">
        <f>ROUND(IF(AG42&gt;0,(+AG42*'Beregningsskema tilbud med afd.'!$B$10),0),0)</f>
        <v>0</v>
      </c>
      <c r="AG43" s="40">
        <f t="shared" si="26"/>
        <v>0</v>
      </c>
      <c r="AH43" s="3">
        <f t="shared" si="15"/>
        <v>32</v>
      </c>
      <c r="AI43" s="41">
        <f>IF('Beregningsskema tilbud med afd.'!$B$12=Afskrivninger!AH43,Afskrivninger!AF43,0)*IF($AE$5='Beregningsskema tilbud med afd.'!$B$12,(13-Afskrivninger!$AE$6)/12,1)*IF(($AE$5-$AE$7)='Beregningsskema tilbud med afd.'!$B$12,(Afskrivninger!$AE$6+13)/12,1)</f>
        <v>0</v>
      </c>
      <c r="AJ43" s="88">
        <f>IF('Beregningsskema tilbud med afd.'!$B$12=Afskrivninger!AH43,Afskrivninger!AE43,0)</f>
        <v>0</v>
      </c>
      <c r="AL43" s="39">
        <f t="shared" si="16"/>
        <v>33</v>
      </c>
      <c r="AM43" s="40">
        <f t="shared" si="17"/>
        <v>0</v>
      </c>
      <c r="AN43" s="40">
        <f>ROUND(IF(AO42&gt;0,(+AO42*'Beregningsskema tilbud med afd.'!$B$10),0),0)</f>
        <v>0</v>
      </c>
      <c r="AO43" s="40">
        <f t="shared" si="27"/>
        <v>0</v>
      </c>
      <c r="AP43" s="3">
        <f t="shared" si="18"/>
        <v>32</v>
      </c>
      <c r="AQ43" s="41">
        <f>IF('Beregningsskema tilbud med afd.'!$B$12=Afskrivninger!AP43,Afskrivninger!AN43,0)</f>
        <v>0</v>
      </c>
      <c r="AR43" s="88">
        <f>IF('Beregningsskema tilbud med afd.'!$B$12=Afskrivninger!AP43,Afskrivninger!AM43,0)</f>
        <v>0</v>
      </c>
      <c r="AT43" s="39">
        <v>33</v>
      </c>
      <c r="AU43" s="40">
        <f t="shared" si="19"/>
        <v>0</v>
      </c>
      <c r="AV43" s="40">
        <f>ROUND(IF(AW42&gt;0,(+AW42*'Beregningsskema tilbud med afd.'!$B$10),0),0)</f>
        <v>0</v>
      </c>
      <c r="AW43" s="40">
        <f t="shared" si="28"/>
        <v>0</v>
      </c>
      <c r="AX43" s="3">
        <f t="shared" si="20"/>
        <v>32</v>
      </c>
      <c r="AY43" s="41">
        <f>IF('Beregningsskema tilbud med afd.'!$B$12=Afskrivninger!AX43,Afskrivninger!AV43,0)*IF($AU$5='Beregningsskema tilbud med afd.'!$B$12,(13-Afskrivninger!$AU$6)/12,1)*IF(($AU$5-$AU$7)='Beregningsskema tilbud med afd.'!$B$12,(Afskrivninger!$AU$6+13)/12,1)</f>
        <v>0</v>
      </c>
      <c r="AZ43" s="88">
        <f>IF('Beregningsskema tilbud med afd.'!$B$12=Afskrivninger!AX43,Afskrivninger!AU43,0)</f>
        <v>0</v>
      </c>
      <c r="BB43" s="39">
        <f t="shared" si="21"/>
        <v>33</v>
      </c>
      <c r="BC43" s="40">
        <f t="shared" si="22"/>
        <v>0</v>
      </c>
      <c r="BD43" s="40">
        <f>ROUND(IF(BE42&gt;0,(+BE42*'Beregningsskema tilbud med afd.'!$B$10),0),0)</f>
        <v>0</v>
      </c>
      <c r="BE43" s="40">
        <f t="shared" si="29"/>
        <v>0</v>
      </c>
      <c r="BF43" s="3">
        <f t="shared" si="23"/>
        <v>32</v>
      </c>
      <c r="BG43" s="41">
        <f>IF('Beregningsskema tilbud med afd.'!$B$12=Afskrivninger!BF43,Afskrivninger!BD43,0)*IF($BC$5='Beregningsskema tilbud med afd.'!$B$12,(13-Afskrivninger!$BC$6)/12,1)*IF(($BC$5-$BC$7)='Beregningsskema tilbud med afd.'!$B$12,(Afskrivninger!$BC$6+13)/12,1)</f>
        <v>0</v>
      </c>
      <c r="BH43" s="88">
        <f>IF('Beregningsskema tilbud med afd.'!$B$12=Afskrivninger!BF43,Afskrivninger!BC43,0)</f>
        <v>0</v>
      </c>
    </row>
    <row r="44" spans="1:60" ht="13.5" thickBot="1" x14ac:dyDescent="0.25">
      <c r="N44" s="308" t="s">
        <v>40</v>
      </c>
      <c r="O44" s="309"/>
      <c r="P44" s="309"/>
      <c r="Q44" s="309"/>
      <c r="R44" s="310"/>
      <c r="S44" s="107">
        <f>SUM(S11:S43)</f>
        <v>0</v>
      </c>
      <c r="T44" s="108">
        <f>SUM(T11:T43)</f>
        <v>0</v>
      </c>
      <c r="V44" s="308" t="s">
        <v>40</v>
      </c>
      <c r="W44" s="309"/>
      <c r="X44" s="309"/>
      <c r="Y44" s="309"/>
      <c r="Z44" s="309"/>
      <c r="AA44" s="107">
        <f>SUM(AA11:AA43)</f>
        <v>0</v>
      </c>
      <c r="AB44" s="108">
        <f>SUM(AB11:AB43)</f>
        <v>0</v>
      </c>
      <c r="AD44" s="308" t="s">
        <v>40</v>
      </c>
      <c r="AE44" s="309"/>
      <c r="AF44" s="309"/>
      <c r="AG44" s="309"/>
      <c r="AH44" s="310"/>
      <c r="AI44" s="107">
        <f>SUM(AI11:AI43)</f>
        <v>0</v>
      </c>
      <c r="AJ44" s="108">
        <f>SUM(AJ11:AJ43)</f>
        <v>0</v>
      </c>
      <c r="AL44" s="308" t="s">
        <v>40</v>
      </c>
      <c r="AM44" s="309"/>
      <c r="AN44" s="309"/>
      <c r="AO44" s="309"/>
      <c r="AP44" s="309"/>
      <c r="AQ44" s="107">
        <f>SUM(AQ11:AQ43)</f>
        <v>0</v>
      </c>
      <c r="AR44" s="108">
        <f>SUM(AR11:AR43)</f>
        <v>0</v>
      </c>
      <c r="AT44" s="308" t="s">
        <v>40</v>
      </c>
      <c r="AU44" s="309"/>
      <c r="AV44" s="309"/>
      <c r="AW44" s="309"/>
      <c r="AX44" s="310"/>
      <c r="AY44" s="107">
        <f>SUM(AY11:AY43)</f>
        <v>0</v>
      </c>
      <c r="AZ44" s="108">
        <f>SUM(AZ11:AZ43)</f>
        <v>0</v>
      </c>
      <c r="BB44" s="308" t="s">
        <v>40</v>
      </c>
      <c r="BC44" s="309"/>
      <c r="BD44" s="309"/>
      <c r="BE44" s="309"/>
      <c r="BF44" s="310"/>
      <c r="BG44" s="107">
        <f>SUM(BG11:BG43)</f>
        <v>0</v>
      </c>
      <c r="BH44" s="108">
        <f>SUM(BH11:BH43)</f>
        <v>0</v>
      </c>
    </row>
  </sheetData>
  <mergeCells count="21">
    <mergeCell ref="BG2:BH2"/>
    <mergeCell ref="S2:T2"/>
    <mergeCell ref="AA2:AB2"/>
    <mergeCell ref="AI2:AJ2"/>
    <mergeCell ref="AQ2:AR2"/>
    <mergeCell ref="AY2:AZ2"/>
    <mergeCell ref="A3:E3"/>
    <mergeCell ref="AA8:AB9"/>
    <mergeCell ref="B35:F35"/>
    <mergeCell ref="N44:R44"/>
    <mergeCell ref="V44:Z44"/>
    <mergeCell ref="G4:H4"/>
    <mergeCell ref="S8:T9"/>
    <mergeCell ref="BG8:BH9"/>
    <mergeCell ref="AD44:AH44"/>
    <mergeCell ref="AL44:AP44"/>
    <mergeCell ref="AT44:AX44"/>
    <mergeCell ref="BB44:BF44"/>
    <mergeCell ref="AI8:AJ9"/>
    <mergeCell ref="AQ8:AR9"/>
    <mergeCell ref="AY8:AZ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workbookViewId="0">
      <selection activeCell="C7" sqref="C7:D7"/>
    </sheetView>
  </sheetViews>
  <sheetFormatPr defaultRowHeight="12.75" x14ac:dyDescent="0.2"/>
  <cols>
    <col min="1" max="1" width="36.42578125" customWidth="1"/>
    <col min="2" max="2" width="20.85546875" customWidth="1"/>
    <col min="3" max="3" width="11.7109375" customWidth="1"/>
    <col min="4" max="4" width="11.85546875" bestFit="1" customWidth="1"/>
    <col min="5" max="5" width="10.28515625" bestFit="1" customWidth="1"/>
    <col min="6" max="6" width="12.140625" customWidth="1"/>
    <col min="11" max="11" width="11" customWidth="1"/>
    <col min="12" max="12" width="10" bestFit="1" customWidth="1"/>
    <col min="13" max="13" width="12.85546875" customWidth="1"/>
  </cols>
  <sheetData>
    <row r="1" spans="1:13" ht="16.5" thickBot="1" x14ac:dyDescent="0.3">
      <c r="A1" s="317" t="s">
        <v>92</v>
      </c>
      <c r="B1" s="318"/>
      <c r="C1" s="120">
        <f>+'Beregningsskema tilbud med afd.'!B12</f>
        <v>2022</v>
      </c>
    </row>
    <row r="2" spans="1:13" ht="13.5" thickBot="1" x14ac:dyDescent="0.25"/>
    <row r="3" spans="1:13" ht="19.5" thickBot="1" x14ac:dyDescent="0.35">
      <c r="A3" s="135" t="s">
        <v>88</v>
      </c>
      <c r="B3" s="136">
        <f>+'Beregningsskema tilbud med afd.'!B21</f>
        <v>0</v>
      </c>
      <c r="K3" s="205"/>
    </row>
    <row r="4" spans="1:13" ht="13.5" thickBot="1" x14ac:dyDescent="0.25">
      <c r="A4" s="84" t="s">
        <v>74</v>
      </c>
      <c r="B4" s="45" t="s">
        <v>75</v>
      </c>
      <c r="C4" s="308" t="s">
        <v>65</v>
      </c>
      <c r="D4" s="315"/>
      <c r="K4" s="206"/>
    </row>
    <row r="5" spans="1:13" ht="16.5" thickBot="1" x14ac:dyDescent="0.35">
      <c r="A5" s="42" t="str">
        <f>+A17</f>
        <v>A1: Samlet faktisk provenue/takstregulering</v>
      </c>
      <c r="B5" s="92">
        <f>+D21</f>
        <v>0</v>
      </c>
      <c r="C5" s="39"/>
      <c r="D5" s="123"/>
      <c r="K5" s="207"/>
      <c r="L5" s="208"/>
      <c r="M5" s="208"/>
    </row>
    <row r="6" spans="1:13" ht="15" x14ac:dyDescent="0.3">
      <c r="A6" s="121" t="str">
        <f>+A23</f>
        <v>A2:Faktisk afregningsgrundlag</v>
      </c>
      <c r="B6" s="133">
        <f>+B31</f>
        <v>0</v>
      </c>
      <c r="C6" s="121"/>
      <c r="D6" s="122"/>
      <c r="K6" s="207"/>
    </row>
    <row r="7" spans="1:13" ht="27" x14ac:dyDescent="0.3">
      <c r="A7" s="143" t="s">
        <v>188</v>
      </c>
      <c r="B7" s="129"/>
      <c r="C7" s="319" t="s">
        <v>77</v>
      </c>
      <c r="D7" s="320"/>
      <c r="K7" s="209"/>
    </row>
    <row r="8" spans="1:13" ht="36.75" customHeight="1" thickBot="1" x14ac:dyDescent="0.35">
      <c r="A8" s="124" t="s">
        <v>76</v>
      </c>
      <c r="B8" s="134">
        <f>+B6+B7</f>
        <v>0</v>
      </c>
      <c r="C8" s="42"/>
      <c r="D8" s="44"/>
      <c r="K8" s="207"/>
    </row>
    <row r="9" spans="1:13" ht="30" customHeight="1" x14ac:dyDescent="0.3">
      <c r="A9" s="114" t="s">
        <v>78</v>
      </c>
      <c r="B9" s="133">
        <f>+B5-B8</f>
        <v>0</v>
      </c>
      <c r="C9" s="321" t="s">
        <v>86</v>
      </c>
      <c r="D9" s="322"/>
      <c r="K9" s="207"/>
      <c r="L9" s="210"/>
      <c r="M9" s="210"/>
    </row>
    <row r="10" spans="1:13" ht="15.75" thickBot="1" x14ac:dyDescent="0.35">
      <c r="A10" s="42" t="s">
        <v>189</v>
      </c>
      <c r="B10" s="113">
        <f>+B46</f>
        <v>0</v>
      </c>
      <c r="C10" s="42"/>
      <c r="D10" s="44"/>
      <c r="K10" s="211"/>
      <c r="L10" s="212"/>
      <c r="M10" s="212"/>
    </row>
    <row r="11" spans="1:13" ht="29.25" customHeight="1" thickBot="1" x14ac:dyDescent="0.35">
      <c r="A11" s="216" t="s">
        <v>190</v>
      </c>
      <c r="B11" s="92">
        <f>+B9-B10</f>
        <v>0</v>
      </c>
      <c r="C11" s="325" t="s">
        <v>87</v>
      </c>
      <c r="D11" s="326"/>
      <c r="K11" s="211"/>
      <c r="L11" s="212"/>
      <c r="M11" s="212"/>
    </row>
    <row r="12" spans="1:13" ht="15" x14ac:dyDescent="0.3">
      <c r="K12" s="211"/>
      <c r="L12" s="212"/>
      <c r="M12" s="212"/>
    </row>
    <row r="13" spans="1:13" ht="15.75" x14ac:dyDescent="0.3">
      <c r="K13" s="211"/>
      <c r="L13" s="213"/>
      <c r="M13" s="213"/>
    </row>
    <row r="14" spans="1:13" ht="15.75" thickBot="1" x14ac:dyDescent="0.35">
      <c r="K14" s="207"/>
      <c r="L14" s="210"/>
      <c r="M14" s="210"/>
    </row>
    <row r="15" spans="1:13" ht="17.25" thickBot="1" x14ac:dyDescent="0.35">
      <c r="A15" s="327" t="s">
        <v>63</v>
      </c>
      <c r="B15" s="328"/>
      <c r="C15" s="329"/>
      <c r="K15" s="207"/>
      <c r="L15" s="213"/>
      <c r="M15" s="213"/>
    </row>
    <row r="16" spans="1:13" ht="15.75" thickBot="1" x14ac:dyDescent="0.35">
      <c r="K16" s="207"/>
      <c r="L16" s="210"/>
      <c r="M16" s="210"/>
    </row>
    <row r="17" spans="1:13" ht="17.25" thickBot="1" x14ac:dyDescent="0.35">
      <c r="A17" s="125" t="s">
        <v>91</v>
      </c>
      <c r="B17" s="141"/>
      <c r="C17" s="141"/>
      <c r="D17" s="126"/>
      <c r="K17" s="207"/>
      <c r="L17" s="210"/>
      <c r="M17" s="210"/>
    </row>
    <row r="18" spans="1:13" ht="16.5" thickBot="1" x14ac:dyDescent="0.35">
      <c r="A18" s="42">
        <f>+'Beregningsskema tilbud med afd.'!B21</f>
        <v>0</v>
      </c>
      <c r="B18" s="140"/>
      <c r="C18" s="43"/>
      <c r="D18" s="44"/>
      <c r="K18" s="207"/>
      <c r="L18" s="213"/>
      <c r="M18" s="213"/>
    </row>
    <row r="19" spans="1:13" ht="15.75" thickBot="1" x14ac:dyDescent="0.35">
      <c r="A19" s="112"/>
      <c r="B19" s="139" t="s">
        <v>89</v>
      </c>
      <c r="C19" s="139" t="s">
        <v>44</v>
      </c>
      <c r="D19" s="138" t="s">
        <v>45</v>
      </c>
      <c r="K19" s="207"/>
      <c r="L19" s="210"/>
      <c r="M19" s="210"/>
    </row>
    <row r="20" spans="1:13" x14ac:dyDescent="0.2">
      <c r="A20" s="111" t="str">
        <f>+'Beregningsskema tilbud med afd.'!B24</f>
        <v>Ydelse 1</v>
      </c>
      <c r="B20" s="86">
        <v>0</v>
      </c>
      <c r="C20" s="86">
        <v>0</v>
      </c>
      <c r="D20" s="85">
        <f>+C20*B20</f>
        <v>0</v>
      </c>
    </row>
    <row r="21" spans="1:13" ht="13.5" thickBot="1" x14ac:dyDescent="0.25">
      <c r="A21" s="112" t="str">
        <f>+'Beregningsskema tilbud med afd.'!B25</f>
        <v>I alt</v>
      </c>
      <c r="B21" s="110">
        <f>SUM(B20:B20)</f>
        <v>0</v>
      </c>
      <c r="C21" s="110"/>
      <c r="D21" s="113">
        <f>SUM(D20:D20)</f>
        <v>0</v>
      </c>
    </row>
    <row r="22" spans="1:13" ht="13.5" thickBot="1" x14ac:dyDescent="0.25"/>
    <row r="23" spans="1:13" ht="16.5" thickBot="1" x14ac:dyDescent="0.3">
      <c r="A23" s="125" t="s">
        <v>71</v>
      </c>
      <c r="B23" s="126"/>
    </row>
    <row r="24" spans="1:13" ht="13.5" thickBot="1" x14ac:dyDescent="0.25">
      <c r="A24" s="119" t="s">
        <v>74</v>
      </c>
      <c r="B24" s="130" t="s">
        <v>69</v>
      </c>
      <c r="C24" t="s">
        <v>67</v>
      </c>
    </row>
    <row r="25" spans="1:13" x14ac:dyDescent="0.2">
      <c r="A25" s="10" t="s">
        <v>68</v>
      </c>
      <c r="B25" s="131">
        <f>+B38</f>
        <v>0</v>
      </c>
      <c r="C25" t="s">
        <v>85</v>
      </c>
    </row>
    <row r="26" spans="1:13" x14ac:dyDescent="0.2">
      <c r="A26" s="118" t="s">
        <v>127</v>
      </c>
      <c r="B26" s="131">
        <f>+'Beregningsskema tilbud med afd.'!F54</f>
        <v>0</v>
      </c>
      <c r="C26" s="330" t="s">
        <v>66</v>
      </c>
      <c r="D26" s="331"/>
    </row>
    <row r="27" spans="1:13" x14ac:dyDescent="0.2">
      <c r="A27" s="115" t="s">
        <v>62</v>
      </c>
      <c r="B27" s="131">
        <f>+(B25+B29+B30)*0.005</f>
        <v>0</v>
      </c>
      <c r="C27" s="330"/>
      <c r="D27" s="331"/>
    </row>
    <row r="28" spans="1:13" x14ac:dyDescent="0.2">
      <c r="A28" s="115" t="s">
        <v>94</v>
      </c>
      <c r="B28" s="131">
        <f>+(B25+B29+B30)*('Beregningsskema tilbud med afd.'!B8)</f>
        <v>0</v>
      </c>
      <c r="C28" s="330"/>
      <c r="D28" s="331"/>
    </row>
    <row r="29" spans="1:13" x14ac:dyDescent="0.2">
      <c r="A29" s="115" t="s">
        <v>64</v>
      </c>
      <c r="B29" s="131">
        <f>+'Beregningsskema tilbud med afd.'!F49+'Beregningsskema tilbud med afd.'!F50+'Beregningsskema tilbud med afd.'!F51+'Beregningsskema tilbud med afd.'!F52+'Beregningsskema tilbud med afd.'!F53</f>
        <v>0</v>
      </c>
      <c r="C29" s="330"/>
      <c r="D29" s="331"/>
    </row>
    <row r="30" spans="1:13" ht="13.5" thickBot="1" x14ac:dyDescent="0.25">
      <c r="A30" s="116" t="s">
        <v>131</v>
      </c>
      <c r="B30" s="132">
        <v>0</v>
      </c>
      <c r="C30" s="330"/>
      <c r="D30" s="331"/>
    </row>
    <row r="31" spans="1:13" ht="13.5" thickBot="1" x14ac:dyDescent="0.25">
      <c r="A31" s="117" t="s">
        <v>80</v>
      </c>
      <c r="B31" s="92">
        <f>SUM(B25:B30)</f>
        <v>0</v>
      </c>
    </row>
    <row r="32" spans="1:13" ht="13.5" thickBot="1" x14ac:dyDescent="0.25"/>
    <row r="33" spans="1:2" ht="13.5" thickBot="1" x14ac:dyDescent="0.25">
      <c r="A33" s="84" t="s">
        <v>70</v>
      </c>
      <c r="B33" s="122" t="s">
        <v>69</v>
      </c>
    </row>
    <row r="34" spans="1:2" x14ac:dyDescent="0.2">
      <c r="A34" s="39" t="s">
        <v>70</v>
      </c>
      <c r="B34" s="127">
        <v>0</v>
      </c>
    </row>
    <row r="35" spans="1:2" ht="25.5" x14ac:dyDescent="0.2">
      <c r="A35" s="124" t="s">
        <v>132</v>
      </c>
      <c r="B35" s="217"/>
    </row>
    <row r="36" spans="1:2" x14ac:dyDescent="0.2">
      <c r="A36" s="39" t="s">
        <v>72</v>
      </c>
      <c r="B36" s="217"/>
    </row>
    <row r="37" spans="1:2" ht="13.5" thickBot="1" x14ac:dyDescent="0.25">
      <c r="A37" s="39" t="s">
        <v>73</v>
      </c>
      <c r="B37" s="128"/>
    </row>
    <row r="38" spans="1:2" ht="13.5" thickBot="1" x14ac:dyDescent="0.25">
      <c r="A38" s="84"/>
      <c r="B38" s="113">
        <f>SUM(B34:B37)</f>
        <v>0</v>
      </c>
    </row>
    <row r="41" spans="1:2" ht="13.5" thickBot="1" x14ac:dyDescent="0.25"/>
    <row r="42" spans="1:2" ht="33.75" customHeight="1" thickBot="1" x14ac:dyDescent="0.3">
      <c r="A42" s="323" t="s">
        <v>79</v>
      </c>
      <c r="B42" s="324"/>
    </row>
    <row r="43" spans="1:2" x14ac:dyDescent="0.2">
      <c r="A43" s="121" t="s">
        <v>81</v>
      </c>
      <c r="B43" s="127"/>
    </row>
    <row r="44" spans="1:2" x14ac:dyDescent="0.2">
      <c r="A44" s="20" t="s">
        <v>82</v>
      </c>
      <c r="B44" s="129"/>
    </row>
    <row r="45" spans="1:2" ht="13.5" thickBot="1" x14ac:dyDescent="0.25">
      <c r="A45" s="42" t="s">
        <v>83</v>
      </c>
      <c r="B45" s="113">
        <f>+B43-B44</f>
        <v>0</v>
      </c>
    </row>
    <row r="46" spans="1:2" ht="13.5" thickBot="1" x14ac:dyDescent="0.25">
      <c r="A46" s="84" t="s">
        <v>84</v>
      </c>
      <c r="B46" s="128"/>
    </row>
  </sheetData>
  <mergeCells count="8">
    <mergeCell ref="A1:B1"/>
    <mergeCell ref="C4:D4"/>
    <mergeCell ref="C7:D7"/>
    <mergeCell ref="C9:D9"/>
    <mergeCell ref="A42:B42"/>
    <mergeCell ref="C11:D11"/>
    <mergeCell ref="A15:C15"/>
    <mergeCell ref="C26:D30"/>
  </mergeCells>
  <phoneticPr fontId="15" type="noConversion"/>
  <pageMargins left="0.35" right="0.19" top="0.2" bottom="0.2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Indberetning</vt:lpstr>
      <vt:lpstr>Beregningsskema tilbud med afd.</vt:lpstr>
      <vt:lpstr>Afskrivninger</vt:lpstr>
      <vt:lpstr>efterregulering</vt:lpstr>
      <vt:lpstr>'Beregningsskema tilbud med afd.'!Udskriftsområde</vt:lpstr>
    </vt:vector>
  </TitlesOfParts>
  <Company>Sønderjyllands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Ditte Stenstrop Madsen</dc:creator>
  <cp:lastModifiedBy>Nina Kryger</cp:lastModifiedBy>
  <cp:lastPrinted>2016-10-10T12:09:06Z</cp:lastPrinted>
  <dcterms:created xsi:type="dcterms:W3CDTF">2006-06-20T08:21:11Z</dcterms:created>
  <dcterms:modified xsi:type="dcterms:W3CDTF">2021-09-20T07:32:29Z</dcterms:modified>
</cp:coreProperties>
</file>