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ÆHF\Økonomi og HR\Økonomi og Effekt\Drift på tværs\Takster\Takster 2025\oplæg\"/>
    </mc:Choice>
  </mc:AlternateContent>
  <xr:revisionPtr revIDLastSave="0" documentId="13_ncr:1_{E2B71692-A2E3-47BD-827F-452A630916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il indberetning" sheetId="9" r:id="rId1"/>
    <sheet name="Beregningsskema tilbud med afd." sheetId="5" r:id="rId2"/>
    <sheet name="Afskrivninger" sheetId="6" r:id="rId3"/>
    <sheet name="efterregulering" sheetId="8" r:id="rId4"/>
  </sheets>
  <definedNames>
    <definedName name="_xlnm.Print_Area" localSheetId="1">'Beregningsskema tilbud med afd.'!$A$1:$P$516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7" i="5" l="1"/>
  <c r="E497" i="5"/>
  <c r="E55" i="5"/>
  <c r="F52" i="5"/>
  <c r="D503" i="5"/>
  <c r="E503" i="5"/>
  <c r="E123" i="5"/>
  <c r="E89" i="5"/>
  <c r="E157" i="5"/>
  <c r="E191" i="5"/>
  <c r="E259" i="5"/>
  <c r="E293" i="5"/>
  <c r="E327" i="5"/>
  <c r="E361" i="5"/>
  <c r="E395" i="5"/>
  <c r="E433" i="5"/>
  <c r="E429" i="5"/>
  <c r="E463" i="5"/>
  <c r="E467" i="5"/>
  <c r="D467" i="5"/>
  <c r="D463" i="5"/>
  <c r="D433" i="5"/>
  <c r="D429" i="5"/>
  <c r="E399" i="5"/>
  <c r="D399" i="5"/>
  <c r="D395" i="5"/>
  <c r="E365" i="5"/>
  <c r="D365" i="5"/>
  <c r="D361" i="5"/>
  <c r="E331" i="5"/>
  <c r="D331" i="5"/>
  <c r="D327" i="5"/>
  <c r="E297" i="5"/>
  <c r="D297" i="5"/>
  <c r="D293" i="5"/>
  <c r="E263" i="5"/>
  <c r="D263" i="5"/>
  <c r="D259" i="5"/>
  <c r="E229" i="5"/>
  <c r="D229" i="5"/>
  <c r="E225" i="5"/>
  <c r="D225" i="5"/>
  <c r="E195" i="5"/>
  <c r="D195" i="5"/>
  <c r="D191" i="5"/>
  <c r="E161" i="5"/>
  <c r="D161" i="5"/>
  <c r="D157" i="5"/>
  <c r="E127" i="5"/>
  <c r="D127" i="5"/>
  <c r="D123" i="5"/>
  <c r="E93" i="5"/>
  <c r="D93" i="5"/>
  <c r="D89" i="5"/>
  <c r="E59" i="5"/>
  <c r="F58" i="5"/>
  <c r="F92" i="5" s="1"/>
  <c r="G92" i="5" s="1"/>
  <c r="D493" i="5"/>
  <c r="E493" i="5"/>
  <c r="D494" i="5"/>
  <c r="E494" i="5"/>
  <c r="D488" i="5"/>
  <c r="E488" i="5"/>
  <c r="F120" i="5" l="1"/>
  <c r="G120" i="5" s="1"/>
  <c r="F460" i="5"/>
  <c r="G460" i="5" s="1"/>
  <c r="F426" i="5"/>
  <c r="G426" i="5" s="1"/>
  <c r="F392" i="5"/>
  <c r="G392" i="5" s="1"/>
  <c r="F358" i="5"/>
  <c r="G358" i="5" s="1"/>
  <c r="F324" i="5"/>
  <c r="G324" i="5" s="1"/>
  <c r="F290" i="5"/>
  <c r="G290" i="5" s="1"/>
  <c r="F256" i="5"/>
  <c r="G256" i="5" s="1"/>
  <c r="F222" i="5"/>
  <c r="G222" i="5" s="1"/>
  <c r="F188" i="5"/>
  <c r="G188" i="5" s="1"/>
  <c r="F154" i="5"/>
  <c r="G154" i="5" s="1"/>
  <c r="F86" i="5"/>
  <c r="F466" i="5"/>
  <c r="F126" i="5"/>
  <c r="F398" i="5"/>
  <c r="G398" i="5" s="1"/>
  <c r="F432" i="5"/>
  <c r="G432" i="5" s="1"/>
  <c r="F364" i="5"/>
  <c r="G364" i="5" s="1"/>
  <c r="F296" i="5"/>
  <c r="G296" i="5" s="1"/>
  <c r="F330" i="5"/>
  <c r="G330" i="5" s="1"/>
  <c r="F262" i="5"/>
  <c r="G262" i="5" s="1"/>
  <c r="F228" i="5"/>
  <c r="G228" i="5" s="1"/>
  <c r="F194" i="5"/>
  <c r="G194" i="5" s="1"/>
  <c r="F160" i="5"/>
  <c r="G160" i="5" s="1"/>
  <c r="F48" i="5"/>
  <c r="F49" i="5"/>
  <c r="F43" i="5"/>
  <c r="H92" i="5"/>
  <c r="A54" i="9"/>
  <c r="A79" i="9" s="1"/>
  <c r="A105" i="9" s="1"/>
  <c r="A131" i="9" s="1"/>
  <c r="A157" i="9" s="1"/>
  <c r="A183" i="9" s="1"/>
  <c r="A209" i="9" s="1"/>
  <c r="A235" i="9" s="1"/>
  <c r="A261" i="9" s="1"/>
  <c r="A287" i="9" s="1"/>
  <c r="A313" i="9" s="1"/>
  <c r="A42" i="9"/>
  <c r="A67" i="9" s="1"/>
  <c r="A93" i="9" s="1"/>
  <c r="A119" i="9" s="1"/>
  <c r="A145" i="9" s="1"/>
  <c r="A171" i="9" s="1"/>
  <c r="A197" i="9" s="1"/>
  <c r="A223" i="9" s="1"/>
  <c r="A249" i="9" s="1"/>
  <c r="A275" i="9" s="1"/>
  <c r="A301" i="9" s="1"/>
  <c r="A43" i="9"/>
  <c r="A68" i="9" s="1"/>
  <c r="A94" i="9" s="1"/>
  <c r="A120" i="9" s="1"/>
  <c r="A146" i="9" s="1"/>
  <c r="A172" i="9" s="1"/>
  <c r="A198" i="9" s="1"/>
  <c r="A224" i="9" s="1"/>
  <c r="A250" i="9" s="1"/>
  <c r="A276" i="9" s="1"/>
  <c r="A302" i="9" s="1"/>
  <c r="A41" i="9"/>
  <c r="A66" i="9" s="1"/>
  <c r="A92" i="9" s="1"/>
  <c r="A118" i="9" s="1"/>
  <c r="A144" i="9" s="1"/>
  <c r="A170" i="9" s="1"/>
  <c r="A196" i="9" s="1"/>
  <c r="A222" i="9" s="1"/>
  <c r="A248" i="9" s="1"/>
  <c r="A274" i="9" s="1"/>
  <c r="A300" i="9" s="1"/>
  <c r="B74" i="9"/>
  <c r="B73" i="9"/>
  <c r="G86" i="5" l="1"/>
  <c r="G497" i="5" s="1"/>
  <c r="F497" i="5"/>
  <c r="H460" i="5"/>
  <c r="H392" i="5"/>
  <c r="H426" i="5"/>
  <c r="H358" i="5"/>
  <c r="H290" i="5"/>
  <c r="H324" i="5"/>
  <c r="H256" i="5"/>
  <c r="H222" i="5"/>
  <c r="H188" i="5"/>
  <c r="H154" i="5"/>
  <c r="H120" i="5"/>
  <c r="F503" i="5"/>
  <c r="H432" i="5"/>
  <c r="H398" i="5"/>
  <c r="H330" i="5"/>
  <c r="H364" i="5"/>
  <c r="H296" i="5"/>
  <c r="H262" i="5"/>
  <c r="H228" i="5"/>
  <c r="H194" i="5"/>
  <c r="H160" i="5"/>
  <c r="F456" i="5"/>
  <c r="G456" i="5" s="1"/>
  <c r="H456" i="5" s="1"/>
  <c r="F116" i="5"/>
  <c r="G116" i="5" s="1"/>
  <c r="H116" i="5" s="1"/>
  <c r="F388" i="5"/>
  <c r="G388" i="5" s="1"/>
  <c r="H388" i="5" s="1"/>
  <c r="F286" i="5"/>
  <c r="G286" i="5" s="1"/>
  <c r="H286" i="5" s="1"/>
  <c r="F218" i="5"/>
  <c r="G218" i="5" s="1"/>
  <c r="H218" i="5" s="1"/>
  <c r="F150" i="5"/>
  <c r="G150" i="5" s="1"/>
  <c r="H150" i="5" s="1"/>
  <c r="F82" i="5"/>
  <c r="F320" i="5"/>
  <c r="G320" i="5" s="1"/>
  <c r="H320" i="5" s="1"/>
  <c r="F354" i="5"/>
  <c r="G354" i="5" s="1"/>
  <c r="H354" i="5" s="1"/>
  <c r="F422" i="5"/>
  <c r="G422" i="5" s="1"/>
  <c r="H422" i="5" s="1"/>
  <c r="F252" i="5"/>
  <c r="G252" i="5" s="1"/>
  <c r="H252" i="5" s="1"/>
  <c r="F184" i="5"/>
  <c r="G184" i="5" s="1"/>
  <c r="H184" i="5" s="1"/>
  <c r="F287" i="5"/>
  <c r="G287" i="5" s="1"/>
  <c r="H287" i="5" s="1"/>
  <c r="F219" i="5"/>
  <c r="G219" i="5" s="1"/>
  <c r="H219" i="5" s="1"/>
  <c r="F151" i="5"/>
  <c r="G151" i="5" s="1"/>
  <c r="H151" i="5" s="1"/>
  <c r="F355" i="5"/>
  <c r="G355" i="5" s="1"/>
  <c r="H355" i="5" s="1"/>
  <c r="F423" i="5"/>
  <c r="G423" i="5" s="1"/>
  <c r="H423" i="5" s="1"/>
  <c r="F253" i="5"/>
  <c r="G253" i="5" s="1"/>
  <c r="H253" i="5" s="1"/>
  <c r="F321" i="5"/>
  <c r="G321" i="5" s="1"/>
  <c r="H321" i="5" s="1"/>
  <c r="F185" i="5"/>
  <c r="G185" i="5" s="1"/>
  <c r="H185" i="5" s="1"/>
  <c r="F389" i="5"/>
  <c r="G389" i="5" s="1"/>
  <c r="H389" i="5" s="1"/>
  <c r="F457" i="5"/>
  <c r="G457" i="5" s="1"/>
  <c r="H457" i="5" s="1"/>
  <c r="F77" i="5"/>
  <c r="G77" i="5" s="1"/>
  <c r="H77" i="5" s="1"/>
  <c r="F383" i="5"/>
  <c r="G383" i="5" s="1"/>
  <c r="H383" i="5" s="1"/>
  <c r="F145" i="5"/>
  <c r="G145" i="5" s="1"/>
  <c r="H145" i="5" s="1"/>
  <c r="F349" i="5"/>
  <c r="G349" i="5" s="1"/>
  <c r="H349" i="5" s="1"/>
  <c r="F247" i="5"/>
  <c r="G247" i="5" s="1"/>
  <c r="H247" i="5" s="1"/>
  <c r="F451" i="5"/>
  <c r="G451" i="5" s="1"/>
  <c r="H451" i="5" s="1"/>
  <c r="F281" i="5"/>
  <c r="G281" i="5" s="1"/>
  <c r="H281" i="5" s="1"/>
  <c r="F315" i="5"/>
  <c r="G315" i="5" s="1"/>
  <c r="H315" i="5" s="1"/>
  <c r="F213" i="5"/>
  <c r="G213" i="5" s="1"/>
  <c r="H213" i="5" s="1"/>
  <c r="F111" i="5"/>
  <c r="G111" i="5" s="1"/>
  <c r="H111" i="5" s="1"/>
  <c r="F417" i="5"/>
  <c r="G417" i="5" s="1"/>
  <c r="H417" i="5" s="1"/>
  <c r="F179" i="5"/>
  <c r="G179" i="5" s="1"/>
  <c r="H179" i="5" s="1"/>
  <c r="F117" i="5"/>
  <c r="F83" i="5"/>
  <c r="G83" i="5" s="1"/>
  <c r="BD11" i="6"/>
  <c r="AV11" i="6"/>
  <c r="AN11" i="6"/>
  <c r="AF11" i="6"/>
  <c r="X11" i="6"/>
  <c r="P11" i="6"/>
  <c r="H86" i="5" l="1"/>
  <c r="G82" i="5"/>
  <c r="F493" i="5"/>
  <c r="G488" i="5"/>
  <c r="F488" i="5"/>
  <c r="H83" i="5"/>
  <c r="F494" i="5"/>
  <c r="G117" i="5"/>
  <c r="H117" i="5" s="1"/>
  <c r="B314" i="9"/>
  <c r="B288" i="9"/>
  <c r="B262" i="9"/>
  <c r="B236" i="9"/>
  <c r="B210" i="9"/>
  <c r="B184" i="9"/>
  <c r="B158" i="9"/>
  <c r="B132" i="9"/>
  <c r="B106" i="9"/>
  <c r="B55" i="9"/>
  <c r="B80" i="9"/>
  <c r="B309" i="9"/>
  <c r="B308" i="9"/>
  <c r="B307" i="9"/>
  <c r="B306" i="9"/>
  <c r="B305" i="9"/>
  <c r="B304" i="9"/>
  <c r="B303" i="9"/>
  <c r="B302" i="9"/>
  <c r="B301" i="9"/>
  <c r="B300" i="9"/>
  <c r="B299" i="9"/>
  <c r="B283" i="9"/>
  <c r="B282" i="9"/>
  <c r="B281" i="9"/>
  <c r="B280" i="9"/>
  <c r="B279" i="9"/>
  <c r="B278" i="9"/>
  <c r="B277" i="9"/>
  <c r="B276" i="9"/>
  <c r="B275" i="9"/>
  <c r="H82" i="5" l="1"/>
  <c r="G493" i="5"/>
  <c r="G494" i="5"/>
  <c r="B257" i="9"/>
  <c r="B256" i="9"/>
  <c r="B255" i="9"/>
  <c r="B254" i="9"/>
  <c r="B253" i="9"/>
  <c r="B252" i="9"/>
  <c r="B251" i="9"/>
  <c r="B250" i="9"/>
  <c r="B249" i="9"/>
  <c r="B231" i="9"/>
  <c r="B230" i="9"/>
  <c r="B229" i="9"/>
  <c r="B228" i="9"/>
  <c r="B227" i="9"/>
  <c r="B226" i="9"/>
  <c r="B225" i="9"/>
  <c r="B224" i="9"/>
  <c r="B223" i="9"/>
  <c r="B205" i="9"/>
  <c r="B204" i="9"/>
  <c r="B203" i="9"/>
  <c r="B202" i="9"/>
  <c r="B201" i="9"/>
  <c r="B200" i="9"/>
  <c r="B199" i="9"/>
  <c r="B198" i="9"/>
  <c r="B197" i="9"/>
  <c r="B196" i="9"/>
  <c r="B179" i="9"/>
  <c r="B178" i="9"/>
  <c r="B177" i="9"/>
  <c r="B176" i="9"/>
  <c r="B175" i="9"/>
  <c r="B174" i="9"/>
  <c r="B173" i="9"/>
  <c r="B172" i="9"/>
  <c r="B171" i="9"/>
  <c r="B153" i="9"/>
  <c r="B152" i="9"/>
  <c r="B151" i="9"/>
  <c r="B150" i="9"/>
  <c r="B149" i="9"/>
  <c r="B148" i="9"/>
  <c r="B147" i="9"/>
  <c r="B146" i="9"/>
  <c r="B127" i="9"/>
  <c r="B126" i="9"/>
  <c r="B125" i="9"/>
  <c r="B124" i="9"/>
  <c r="B123" i="9"/>
  <c r="B122" i="9"/>
  <c r="B121" i="9"/>
  <c r="B101" i="9"/>
  <c r="B100" i="9"/>
  <c r="B99" i="9"/>
  <c r="B98" i="9"/>
  <c r="B97" i="9"/>
  <c r="B96" i="9"/>
  <c r="B95" i="9"/>
  <c r="B71" i="9"/>
  <c r="B94" i="9"/>
  <c r="B75" i="9"/>
  <c r="B72" i="9"/>
  <c r="B70" i="9"/>
  <c r="B69" i="9"/>
  <c r="B68" i="9"/>
  <c r="B67" i="9"/>
  <c r="B311" i="9"/>
  <c r="B285" i="9"/>
  <c r="B259" i="9"/>
  <c r="B233" i="9"/>
  <c r="B207" i="9"/>
  <c r="B181" i="9"/>
  <c r="B155" i="9"/>
  <c r="B129" i="9"/>
  <c r="B103" i="9"/>
  <c r="B77" i="9"/>
  <c r="B52" i="9"/>
  <c r="B26" i="9"/>
  <c r="B50" i="9"/>
  <c r="B49" i="9"/>
  <c r="B48" i="9"/>
  <c r="B47" i="9"/>
  <c r="B46" i="9"/>
  <c r="B20" i="9"/>
  <c r="B44" i="9"/>
  <c r="B45" i="9"/>
  <c r="B43" i="9"/>
  <c r="B42" i="9"/>
  <c r="B298" i="9"/>
  <c r="B274" i="9"/>
  <c r="B273" i="9"/>
  <c r="B272" i="9"/>
  <c r="B248" i="9"/>
  <c r="B247" i="9"/>
  <c r="B246" i="9"/>
  <c r="B222" i="9"/>
  <c r="B221" i="9"/>
  <c r="B220" i="9"/>
  <c r="B195" i="9"/>
  <c r="B194" i="9"/>
  <c r="B170" i="9"/>
  <c r="B169" i="9"/>
  <c r="B168" i="9"/>
  <c r="B145" i="9"/>
  <c r="B144" i="9"/>
  <c r="B143" i="9"/>
  <c r="B142" i="9"/>
  <c r="B120" i="9"/>
  <c r="B119" i="9"/>
  <c r="B118" i="9"/>
  <c r="B117" i="9"/>
  <c r="B116" i="9"/>
  <c r="B93" i="9"/>
  <c r="B92" i="9"/>
  <c r="B91" i="9"/>
  <c r="B90" i="9"/>
  <c r="B66" i="9"/>
  <c r="B65" i="9"/>
  <c r="B64" i="9"/>
  <c r="B41" i="9"/>
  <c r="B40" i="9"/>
  <c r="B39" i="9"/>
  <c r="D74" i="5"/>
  <c r="D108" i="5" s="1"/>
  <c r="D142" i="5" s="1"/>
  <c r="D176" i="5" s="1"/>
  <c r="D210" i="5" s="1"/>
  <c r="D244" i="5" s="1"/>
  <c r="D278" i="5" s="1"/>
  <c r="D312" i="5" s="1"/>
  <c r="D346" i="5" s="1"/>
  <c r="D380" i="5" s="1"/>
  <c r="D414" i="5" s="1"/>
  <c r="D448" i="5" s="1"/>
  <c r="D485" i="5" s="1"/>
  <c r="B29" i="9"/>
  <c r="B24" i="9" l="1"/>
  <c r="B23" i="9"/>
  <c r="B22" i="9"/>
  <c r="B19" i="9"/>
  <c r="B21" i="9"/>
  <c r="B18" i="9"/>
  <c r="B17" i="9"/>
  <c r="B16" i="9"/>
  <c r="B15" i="9"/>
  <c r="B1" i="9" l="1"/>
  <c r="B14" i="9"/>
  <c r="B13" i="9"/>
  <c r="B6" i="9"/>
  <c r="B5" i="9"/>
  <c r="D28" i="8" l="1"/>
  <c r="A32" i="8"/>
  <c r="A30" i="8"/>
  <c r="A31" i="8"/>
  <c r="B37" i="8"/>
  <c r="C1" i="8" l="1"/>
  <c r="F56" i="5" l="1"/>
  <c r="D505" i="5" l="1"/>
  <c r="E514" i="5" l="1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1" i="5"/>
  <c r="D498" i="5"/>
  <c r="D496" i="5"/>
  <c r="D495" i="5"/>
  <c r="D492" i="5"/>
  <c r="D491" i="5"/>
  <c r="E490" i="5"/>
  <c r="D490" i="5"/>
  <c r="E489" i="5"/>
  <c r="D489" i="5"/>
  <c r="E487" i="5"/>
  <c r="D487" i="5"/>
  <c r="E486" i="5"/>
  <c r="D486" i="5"/>
  <c r="B446" i="5"/>
  <c r="B412" i="5"/>
  <c r="B378" i="5"/>
  <c r="D478" i="5"/>
  <c r="D444" i="5"/>
  <c r="D410" i="5"/>
  <c r="B344" i="5"/>
  <c r="B310" i="5"/>
  <c r="B276" i="5"/>
  <c r="B242" i="5"/>
  <c r="D376" i="5"/>
  <c r="D342" i="5"/>
  <c r="D308" i="5"/>
  <c r="D274" i="5"/>
  <c r="B208" i="5"/>
  <c r="D240" i="5"/>
  <c r="B174" i="5"/>
  <c r="D206" i="5"/>
  <c r="B140" i="5"/>
  <c r="B106" i="5"/>
  <c r="E501" i="5" l="1"/>
  <c r="D138" i="5"/>
  <c r="F68" i="5" l="1"/>
  <c r="F476" i="5" l="1"/>
  <c r="G476" i="5" s="1"/>
  <c r="H476" i="5" s="1"/>
  <c r="F306" i="5"/>
  <c r="G306" i="5" s="1"/>
  <c r="H306" i="5" s="1"/>
  <c r="F442" i="5"/>
  <c r="G442" i="5" s="1"/>
  <c r="H442" i="5" s="1"/>
  <c r="F272" i="5"/>
  <c r="G272" i="5" s="1"/>
  <c r="H272" i="5" s="1"/>
  <c r="F340" i="5"/>
  <c r="G340" i="5" s="1"/>
  <c r="H340" i="5" s="1"/>
  <c r="F408" i="5"/>
  <c r="G408" i="5" s="1"/>
  <c r="F204" i="5"/>
  <c r="G204" i="5" s="1"/>
  <c r="H204" i="5" s="1"/>
  <c r="F374" i="5"/>
  <c r="G374" i="5" s="1"/>
  <c r="H374" i="5" s="1"/>
  <c r="F238" i="5"/>
  <c r="G238" i="5" s="1"/>
  <c r="H238" i="5" s="1"/>
  <c r="F170" i="5"/>
  <c r="G170" i="5" s="1"/>
  <c r="H170" i="5" s="1"/>
  <c r="H408" i="5" l="1"/>
  <c r="D104" i="5"/>
  <c r="C36" i="5" l="1"/>
  <c r="F136" i="5" l="1"/>
  <c r="G136" i="5" s="1"/>
  <c r="H136" i="5" s="1"/>
  <c r="F69" i="5"/>
  <c r="F63" i="5"/>
  <c r="F62" i="5"/>
  <c r="F61" i="5"/>
  <c r="F60" i="5"/>
  <c r="F57" i="5"/>
  <c r="F54" i="5"/>
  <c r="F53" i="5"/>
  <c r="F51" i="5"/>
  <c r="F50" i="5"/>
  <c r="F47" i="5"/>
  <c r="F217" i="5" s="1"/>
  <c r="F46" i="5"/>
  <c r="F45" i="5"/>
  <c r="F419" i="5" s="1"/>
  <c r="G419" i="5" s="1"/>
  <c r="H419" i="5" s="1"/>
  <c r="F44" i="5"/>
  <c r="F418" i="5" s="1"/>
  <c r="G418" i="5" s="1"/>
  <c r="H418" i="5" s="1"/>
  <c r="F42" i="5"/>
  <c r="F416" i="5" s="1"/>
  <c r="G416" i="5" s="1"/>
  <c r="H416" i="5" s="1"/>
  <c r="F125" i="5" l="1"/>
  <c r="G125" i="5" s="1"/>
  <c r="H125" i="5" s="1"/>
  <c r="F465" i="5"/>
  <c r="G465" i="5" s="1"/>
  <c r="G126" i="5"/>
  <c r="H126" i="5" s="1"/>
  <c r="G466" i="5"/>
  <c r="F102" i="5"/>
  <c r="N36" i="5"/>
  <c r="F319" i="5"/>
  <c r="F455" i="5"/>
  <c r="F285" i="5"/>
  <c r="F421" i="5"/>
  <c r="F387" i="5"/>
  <c r="F251" i="5"/>
  <c r="F353" i="5"/>
  <c r="F183" i="5"/>
  <c r="F458" i="5"/>
  <c r="F288" i="5"/>
  <c r="F424" i="5"/>
  <c r="F254" i="5"/>
  <c r="F322" i="5"/>
  <c r="F356" i="5"/>
  <c r="F220" i="5"/>
  <c r="F390" i="5"/>
  <c r="F186" i="5"/>
  <c r="F397" i="5"/>
  <c r="G397" i="5" s="1"/>
  <c r="H397" i="5" s="1"/>
  <c r="F363" i="5"/>
  <c r="G363" i="5" s="1"/>
  <c r="H363" i="5" s="1"/>
  <c r="F227" i="5"/>
  <c r="G227" i="5" s="1"/>
  <c r="H227" i="5" s="1"/>
  <c r="F329" i="5"/>
  <c r="G329" i="5" s="1"/>
  <c r="H329" i="5" s="1"/>
  <c r="F431" i="5"/>
  <c r="G431" i="5" s="1"/>
  <c r="H431" i="5" s="1"/>
  <c r="F295" i="5"/>
  <c r="G295" i="5" s="1"/>
  <c r="H295" i="5" s="1"/>
  <c r="F261" i="5"/>
  <c r="G261" i="5" s="1"/>
  <c r="H261" i="5" s="1"/>
  <c r="F193" i="5"/>
  <c r="G193" i="5" s="1"/>
  <c r="H193" i="5" s="1"/>
  <c r="F335" i="5"/>
  <c r="G335" i="5" s="1"/>
  <c r="H335" i="5" s="1"/>
  <c r="F471" i="5"/>
  <c r="G471" i="5" s="1"/>
  <c r="H471" i="5" s="1"/>
  <c r="F301" i="5"/>
  <c r="G301" i="5" s="1"/>
  <c r="H301" i="5" s="1"/>
  <c r="F403" i="5"/>
  <c r="G403" i="5" s="1"/>
  <c r="H403" i="5" s="1"/>
  <c r="F369" i="5"/>
  <c r="G369" i="5" s="1"/>
  <c r="H369" i="5" s="1"/>
  <c r="F233" i="5"/>
  <c r="G233" i="5" s="1"/>
  <c r="H233" i="5" s="1"/>
  <c r="F437" i="5"/>
  <c r="G437" i="5" s="1"/>
  <c r="H437" i="5" s="1"/>
  <c r="F199" i="5"/>
  <c r="G199" i="5" s="1"/>
  <c r="H199" i="5" s="1"/>
  <c r="F267" i="5"/>
  <c r="G267" i="5" s="1"/>
  <c r="H267" i="5" s="1"/>
  <c r="F326" i="5"/>
  <c r="G326" i="5" s="1"/>
  <c r="H326" i="5" s="1"/>
  <c r="F462" i="5"/>
  <c r="G462" i="5" s="1"/>
  <c r="H462" i="5" s="1"/>
  <c r="F292" i="5"/>
  <c r="G292" i="5" s="1"/>
  <c r="H292" i="5" s="1"/>
  <c r="F394" i="5"/>
  <c r="G394" i="5" s="1"/>
  <c r="H394" i="5" s="1"/>
  <c r="F428" i="5"/>
  <c r="G428" i="5" s="1"/>
  <c r="H428" i="5" s="1"/>
  <c r="F360" i="5"/>
  <c r="G360" i="5" s="1"/>
  <c r="H360" i="5" s="1"/>
  <c r="F224" i="5"/>
  <c r="G224" i="5" s="1"/>
  <c r="H224" i="5" s="1"/>
  <c r="F190" i="5"/>
  <c r="G190" i="5" s="1"/>
  <c r="H190" i="5" s="1"/>
  <c r="F258" i="5"/>
  <c r="G258" i="5" s="1"/>
  <c r="H258" i="5" s="1"/>
  <c r="F452" i="5"/>
  <c r="G452" i="5" s="1"/>
  <c r="H452" i="5" s="1"/>
  <c r="F282" i="5"/>
  <c r="G282" i="5" s="1"/>
  <c r="H282" i="5" s="1"/>
  <c r="F248" i="5"/>
  <c r="G248" i="5" s="1"/>
  <c r="H248" i="5" s="1"/>
  <c r="F350" i="5"/>
  <c r="G350" i="5" s="1"/>
  <c r="H350" i="5" s="1"/>
  <c r="F214" i="5"/>
  <c r="G214" i="5" s="1"/>
  <c r="H214" i="5" s="1"/>
  <c r="F316" i="5"/>
  <c r="G316" i="5" s="1"/>
  <c r="F180" i="5"/>
  <c r="G180" i="5" s="1"/>
  <c r="H180" i="5" s="1"/>
  <c r="F384" i="5"/>
  <c r="G384" i="5" s="1"/>
  <c r="H384" i="5" s="1"/>
  <c r="F249" i="5"/>
  <c r="G249" i="5" s="1"/>
  <c r="H249" i="5" s="1"/>
  <c r="F385" i="5"/>
  <c r="G385" i="5" s="1"/>
  <c r="H385" i="5" s="1"/>
  <c r="F351" i="5"/>
  <c r="G351" i="5" s="1"/>
  <c r="H351" i="5" s="1"/>
  <c r="F215" i="5"/>
  <c r="G215" i="5" s="1"/>
  <c r="H215" i="5" s="1"/>
  <c r="F181" i="5"/>
  <c r="G181" i="5" s="1"/>
  <c r="H181" i="5" s="1"/>
  <c r="F453" i="5"/>
  <c r="G453" i="5" s="1"/>
  <c r="H453" i="5" s="1"/>
  <c r="F317" i="5"/>
  <c r="G317" i="5" s="1"/>
  <c r="H317" i="5" s="1"/>
  <c r="F283" i="5"/>
  <c r="G283" i="5" s="1"/>
  <c r="H283" i="5" s="1"/>
  <c r="F425" i="5"/>
  <c r="F255" i="5"/>
  <c r="F391" i="5"/>
  <c r="F357" i="5"/>
  <c r="F221" i="5"/>
  <c r="F289" i="5"/>
  <c r="F187" i="5"/>
  <c r="F323" i="5"/>
  <c r="F459" i="5"/>
  <c r="F468" i="5"/>
  <c r="G468" i="5" s="1"/>
  <c r="H468" i="5" s="1"/>
  <c r="F298" i="5"/>
  <c r="G298" i="5" s="1"/>
  <c r="H298" i="5" s="1"/>
  <c r="F434" i="5"/>
  <c r="G434" i="5" s="1"/>
  <c r="H434" i="5" s="1"/>
  <c r="F264" i="5"/>
  <c r="G264" i="5" s="1"/>
  <c r="H264" i="5" s="1"/>
  <c r="F332" i="5"/>
  <c r="G332" i="5" s="1"/>
  <c r="H332" i="5" s="1"/>
  <c r="F400" i="5"/>
  <c r="G400" i="5" s="1"/>
  <c r="H400" i="5" s="1"/>
  <c r="F196" i="5"/>
  <c r="G196" i="5" s="1"/>
  <c r="F366" i="5"/>
  <c r="G366" i="5" s="1"/>
  <c r="H366" i="5" s="1"/>
  <c r="F230" i="5"/>
  <c r="G230" i="5" s="1"/>
  <c r="H230" i="5" s="1"/>
  <c r="F314" i="5"/>
  <c r="G314" i="5" s="1"/>
  <c r="F450" i="5"/>
  <c r="G450" i="5" s="1"/>
  <c r="H450" i="5" s="1"/>
  <c r="F280" i="5"/>
  <c r="G280" i="5" s="1"/>
  <c r="H280" i="5" s="1"/>
  <c r="F382" i="5"/>
  <c r="G382" i="5" s="1"/>
  <c r="H382" i="5" s="1"/>
  <c r="F348" i="5"/>
  <c r="G348" i="5" s="1"/>
  <c r="H348" i="5" s="1"/>
  <c r="F212" i="5"/>
  <c r="G212" i="5" s="1"/>
  <c r="H212" i="5" s="1"/>
  <c r="F246" i="5"/>
  <c r="G246" i="5" s="1"/>
  <c r="H246" i="5" s="1"/>
  <c r="F178" i="5"/>
  <c r="G178" i="5" s="1"/>
  <c r="H178" i="5" s="1"/>
  <c r="F402" i="5"/>
  <c r="G402" i="5" s="1"/>
  <c r="H402" i="5" s="1"/>
  <c r="F368" i="5"/>
  <c r="G368" i="5" s="1"/>
  <c r="H368" i="5" s="1"/>
  <c r="F232" i="5"/>
  <c r="G232" i="5" s="1"/>
  <c r="H232" i="5" s="1"/>
  <c r="F334" i="5"/>
  <c r="G334" i="5" s="1"/>
  <c r="H334" i="5" s="1"/>
  <c r="F266" i="5"/>
  <c r="G266" i="5" s="1"/>
  <c r="H266" i="5" s="1"/>
  <c r="F470" i="5"/>
  <c r="G470" i="5" s="1"/>
  <c r="H470" i="5" s="1"/>
  <c r="F436" i="5"/>
  <c r="G436" i="5" s="1"/>
  <c r="H436" i="5" s="1"/>
  <c r="F198" i="5"/>
  <c r="G198" i="5" s="1"/>
  <c r="H198" i="5" s="1"/>
  <c r="F300" i="5"/>
  <c r="G300" i="5" s="1"/>
  <c r="H300" i="5" s="1"/>
  <c r="F386" i="5"/>
  <c r="F352" i="5"/>
  <c r="F216" i="5"/>
  <c r="F318" i="5"/>
  <c r="F454" i="5"/>
  <c r="F250" i="5"/>
  <c r="F420" i="5"/>
  <c r="F284" i="5"/>
  <c r="F182" i="5"/>
  <c r="F393" i="5"/>
  <c r="F359" i="5"/>
  <c r="F223" i="5"/>
  <c r="F325" i="5"/>
  <c r="F257" i="5"/>
  <c r="F461" i="5"/>
  <c r="F427" i="5"/>
  <c r="F189" i="5"/>
  <c r="F291" i="5"/>
  <c r="F435" i="5"/>
  <c r="G435" i="5" s="1"/>
  <c r="H435" i="5" s="1"/>
  <c r="F265" i="5"/>
  <c r="G265" i="5" s="1"/>
  <c r="H265" i="5" s="1"/>
  <c r="F401" i="5"/>
  <c r="G401" i="5" s="1"/>
  <c r="H401" i="5" s="1"/>
  <c r="F367" i="5"/>
  <c r="G367" i="5" s="1"/>
  <c r="H367" i="5" s="1"/>
  <c r="F231" i="5"/>
  <c r="G231" i="5" s="1"/>
  <c r="H231" i="5" s="1"/>
  <c r="F299" i="5"/>
  <c r="G299" i="5" s="1"/>
  <c r="H299" i="5" s="1"/>
  <c r="F197" i="5"/>
  <c r="G197" i="5" s="1"/>
  <c r="H197" i="5" s="1"/>
  <c r="F469" i="5"/>
  <c r="G469" i="5" s="1"/>
  <c r="H469" i="5" s="1"/>
  <c r="F333" i="5"/>
  <c r="G333" i="5" s="1"/>
  <c r="H333" i="5" s="1"/>
  <c r="F137" i="5"/>
  <c r="G137" i="5" s="1"/>
  <c r="F443" i="5"/>
  <c r="G443" i="5" s="1"/>
  <c r="F273" i="5"/>
  <c r="G273" i="5" s="1"/>
  <c r="F409" i="5"/>
  <c r="G409" i="5" s="1"/>
  <c r="F375" i="5"/>
  <c r="G375" i="5" s="1"/>
  <c r="F239" i="5"/>
  <c r="G239" i="5" s="1"/>
  <c r="F307" i="5"/>
  <c r="G307" i="5" s="1"/>
  <c r="F205" i="5"/>
  <c r="G205" i="5" s="1"/>
  <c r="F477" i="5"/>
  <c r="G477" i="5" s="1"/>
  <c r="F341" i="5"/>
  <c r="G341" i="5" s="1"/>
  <c r="F171" i="5"/>
  <c r="G171" i="5" s="1"/>
  <c r="F159" i="5"/>
  <c r="F113" i="5"/>
  <c r="G113" i="5" s="1"/>
  <c r="H113" i="5" s="1"/>
  <c r="F147" i="5"/>
  <c r="G147" i="5" s="1"/>
  <c r="H147" i="5" s="1"/>
  <c r="F119" i="5"/>
  <c r="F153" i="5"/>
  <c r="F131" i="5"/>
  <c r="G131" i="5" s="1"/>
  <c r="H131" i="5" s="1"/>
  <c r="F165" i="5"/>
  <c r="G165" i="5" s="1"/>
  <c r="F114" i="5"/>
  <c r="F148" i="5"/>
  <c r="F121" i="5"/>
  <c r="F155" i="5"/>
  <c r="F128" i="5"/>
  <c r="G128" i="5" s="1"/>
  <c r="H128" i="5" s="1"/>
  <c r="F162" i="5"/>
  <c r="G162" i="5" s="1"/>
  <c r="H162" i="5" s="1"/>
  <c r="F110" i="5"/>
  <c r="G110" i="5" s="1"/>
  <c r="H110" i="5" s="1"/>
  <c r="F144" i="5"/>
  <c r="G144" i="5" s="1"/>
  <c r="H144" i="5" s="1"/>
  <c r="F115" i="5"/>
  <c r="F149" i="5"/>
  <c r="F122" i="5"/>
  <c r="G122" i="5" s="1"/>
  <c r="H122" i="5" s="1"/>
  <c r="F156" i="5"/>
  <c r="F129" i="5"/>
  <c r="G129" i="5" s="1"/>
  <c r="H129" i="5" s="1"/>
  <c r="F163" i="5"/>
  <c r="G163" i="5" s="1"/>
  <c r="H163" i="5" s="1"/>
  <c r="F112" i="5"/>
  <c r="G112" i="5" s="1"/>
  <c r="H112" i="5" s="1"/>
  <c r="F146" i="5"/>
  <c r="G146" i="5" s="1"/>
  <c r="H146" i="5" s="1"/>
  <c r="F118" i="5"/>
  <c r="F152" i="5"/>
  <c r="F130" i="5"/>
  <c r="G130" i="5" s="1"/>
  <c r="H130" i="5" s="1"/>
  <c r="F164" i="5"/>
  <c r="G164" i="5" s="1"/>
  <c r="F84" i="5"/>
  <c r="F88" i="5"/>
  <c r="F95" i="5"/>
  <c r="F76" i="5"/>
  <c r="F85" i="5"/>
  <c r="F96" i="5"/>
  <c r="F103" i="5"/>
  <c r="F78" i="5"/>
  <c r="F80" i="5"/>
  <c r="F91" i="5"/>
  <c r="F97" i="5"/>
  <c r="F79" i="5"/>
  <c r="F81" i="5"/>
  <c r="F87" i="5"/>
  <c r="F94" i="5"/>
  <c r="F41" i="5"/>
  <c r="F415" i="5" s="1"/>
  <c r="G415" i="5" s="1"/>
  <c r="H415" i="5" s="1"/>
  <c r="F502" i="5" l="1"/>
  <c r="H466" i="5"/>
  <c r="G503" i="5"/>
  <c r="H465" i="5"/>
  <c r="H171" i="5"/>
  <c r="B82" i="9"/>
  <c r="H307" i="5"/>
  <c r="B186" i="9"/>
  <c r="H273" i="5"/>
  <c r="B160" i="9"/>
  <c r="H341" i="5"/>
  <c r="B212" i="9"/>
  <c r="H239" i="5"/>
  <c r="B134" i="9"/>
  <c r="H443" i="5"/>
  <c r="B290" i="9"/>
  <c r="H477" i="5"/>
  <c r="B316" i="9"/>
  <c r="H375" i="5"/>
  <c r="B238" i="9"/>
  <c r="H137" i="5"/>
  <c r="B57" i="9"/>
  <c r="H205" i="5"/>
  <c r="B108" i="9"/>
  <c r="H409" i="5"/>
  <c r="B264" i="9"/>
  <c r="H314" i="5"/>
  <c r="H316" i="5"/>
  <c r="H196" i="5"/>
  <c r="H164" i="5"/>
  <c r="H165" i="5"/>
  <c r="F513" i="5"/>
  <c r="G102" i="5"/>
  <c r="F492" i="5"/>
  <c r="F491" i="5"/>
  <c r="F496" i="5"/>
  <c r="F499" i="5"/>
  <c r="F505" i="5"/>
  <c r="F508" i="5"/>
  <c r="F514" i="5"/>
  <c r="R26" i="5"/>
  <c r="R30" i="5"/>
  <c r="R29" i="5"/>
  <c r="F498" i="5"/>
  <c r="F507" i="5"/>
  <c r="F506" i="5"/>
  <c r="R31" i="5"/>
  <c r="R28" i="5"/>
  <c r="R34" i="5"/>
  <c r="R35" i="5"/>
  <c r="R32" i="5"/>
  <c r="R25" i="5"/>
  <c r="F490" i="5"/>
  <c r="F489" i="5"/>
  <c r="F487" i="5"/>
  <c r="F495" i="5"/>
  <c r="R27" i="5"/>
  <c r="R33" i="5"/>
  <c r="G103" i="5"/>
  <c r="B31" i="9" s="1"/>
  <c r="F381" i="5"/>
  <c r="F347" i="5"/>
  <c r="F211" i="5"/>
  <c r="F313" i="5"/>
  <c r="F245" i="5"/>
  <c r="F449" i="5"/>
  <c r="F279" i="5"/>
  <c r="F177" i="5"/>
  <c r="F143" i="5"/>
  <c r="F109" i="5"/>
  <c r="G109" i="5" s="1"/>
  <c r="H109" i="5" s="1"/>
  <c r="G94" i="5"/>
  <c r="G81" i="5"/>
  <c r="G85" i="5"/>
  <c r="F75" i="5"/>
  <c r="G97" i="5"/>
  <c r="G78" i="5"/>
  <c r="G96" i="5"/>
  <c r="G79" i="5"/>
  <c r="G91" i="5"/>
  <c r="H91" i="5" s="1"/>
  <c r="G76" i="5"/>
  <c r="G95" i="5"/>
  <c r="G84" i="5"/>
  <c r="G87" i="5"/>
  <c r="G80" i="5"/>
  <c r="G513" i="5" l="1"/>
  <c r="H102" i="5"/>
  <c r="H80" i="5"/>
  <c r="G487" i="5"/>
  <c r="H76" i="5"/>
  <c r="G507" i="5"/>
  <c r="H96" i="5"/>
  <c r="H87" i="5"/>
  <c r="G489" i="5"/>
  <c r="H78" i="5"/>
  <c r="H85" i="5"/>
  <c r="H84" i="5"/>
  <c r="G490" i="5"/>
  <c r="H79" i="5"/>
  <c r="G508" i="5"/>
  <c r="H97" i="5"/>
  <c r="H81" i="5"/>
  <c r="G506" i="5"/>
  <c r="H95" i="5"/>
  <c r="G505" i="5"/>
  <c r="H94" i="5"/>
  <c r="G514" i="5"/>
  <c r="B38" i="8" s="1"/>
  <c r="H103" i="5"/>
  <c r="F486" i="5"/>
  <c r="R24" i="5"/>
  <c r="R36" i="5" s="1"/>
  <c r="G75" i="5"/>
  <c r="H75" i="5" s="1"/>
  <c r="G177" i="5"/>
  <c r="H177" i="5" s="1"/>
  <c r="G279" i="5"/>
  <c r="H279" i="5" s="1"/>
  <c r="G211" i="5"/>
  <c r="H211" i="5" s="1"/>
  <c r="G313" i="5"/>
  <c r="H313" i="5" s="1"/>
  <c r="G449" i="5"/>
  <c r="H449" i="5" s="1"/>
  <c r="G347" i="5"/>
  <c r="H347" i="5" s="1"/>
  <c r="G245" i="5"/>
  <c r="H245" i="5" s="1"/>
  <c r="G381" i="5"/>
  <c r="H381" i="5" s="1"/>
  <c r="G143" i="5"/>
  <c r="H143" i="5" s="1"/>
  <c r="G486" i="5" l="1"/>
  <c r="BC11" i="6"/>
  <c r="BE11" i="6" s="1"/>
  <c r="AU11" i="6"/>
  <c r="AW11" i="6" s="1"/>
  <c r="AV12" i="6" s="1"/>
  <c r="AM11" i="6"/>
  <c r="AO11" i="6" s="1"/>
  <c r="AN12" i="6" s="1"/>
  <c r="AE11" i="6"/>
  <c r="AG11" i="6" s="1"/>
  <c r="AF12" i="6" s="1"/>
  <c r="W11" i="6"/>
  <c r="Y11" i="6" s="1"/>
  <c r="O11" i="6"/>
  <c r="Q11" i="6" s="1"/>
  <c r="O12" i="6" s="1"/>
  <c r="Q12" i="6" s="1"/>
  <c r="P13" i="6" s="1"/>
  <c r="A19" i="8"/>
  <c r="A21" i="8"/>
  <c r="D21" i="8"/>
  <c r="D22" i="8"/>
  <c r="D23" i="8"/>
  <c r="D24" i="8"/>
  <c r="D25" i="8"/>
  <c r="D26" i="8"/>
  <c r="D27" i="8"/>
  <c r="D30" i="8"/>
  <c r="D31" i="8"/>
  <c r="D32" i="8"/>
  <c r="G5" i="6"/>
  <c r="C5" i="6"/>
  <c r="E5" i="6" s="1"/>
  <c r="D6" i="6" s="1"/>
  <c r="C6" i="6"/>
  <c r="C7" i="6"/>
  <c r="C8" i="6"/>
  <c r="C9" i="6"/>
  <c r="C10" i="6"/>
  <c r="C11" i="6"/>
  <c r="C12" i="6"/>
  <c r="L5" i="6"/>
  <c r="R11" i="6"/>
  <c r="R12" i="6" s="1"/>
  <c r="R13" i="6" s="1"/>
  <c r="Z11" i="6"/>
  <c r="Z12" i="6" s="1"/>
  <c r="AB12" i="6" s="1"/>
  <c r="AH11" i="6"/>
  <c r="AH12" i="6" s="1"/>
  <c r="AI12" i="6" s="1"/>
  <c r="AP11" i="6"/>
  <c r="AP12" i="6" s="1"/>
  <c r="AQ12" i="6" s="1"/>
  <c r="AX11" i="6"/>
  <c r="AX12" i="6" s="1"/>
  <c r="AZ12" i="6" s="1"/>
  <c r="BF11" i="6"/>
  <c r="BG11" i="6" s="1"/>
  <c r="H5" i="6"/>
  <c r="C13" i="6"/>
  <c r="A22" i="8"/>
  <c r="A23" i="8"/>
  <c r="A24" i="8"/>
  <c r="A25" i="8"/>
  <c r="A26" i="8"/>
  <c r="A27" i="8"/>
  <c r="A28" i="8"/>
  <c r="A29" i="8"/>
  <c r="A33" i="8"/>
  <c r="B33" i="8"/>
  <c r="B10" i="8"/>
  <c r="B3" i="8"/>
  <c r="B59" i="8"/>
  <c r="A6" i="8"/>
  <c r="A5" i="8"/>
  <c r="F6" i="6"/>
  <c r="F7" i="6" s="1"/>
  <c r="G7" i="6" s="1"/>
  <c r="O36" i="5"/>
  <c r="B72" i="5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BB12" i="6"/>
  <c r="BB13" i="6" s="1"/>
  <c r="BB14" i="6" s="1"/>
  <c r="BB15" i="6" s="1"/>
  <c r="BB16" i="6" s="1"/>
  <c r="BB17" i="6" s="1"/>
  <c r="BB18" i="6" s="1"/>
  <c r="BB19" i="6" s="1"/>
  <c r="BB20" i="6" s="1"/>
  <c r="BB21" i="6" s="1"/>
  <c r="BB22" i="6" s="1"/>
  <c r="BB23" i="6" s="1"/>
  <c r="BB24" i="6" s="1"/>
  <c r="BB25" i="6" s="1"/>
  <c r="BB26" i="6" s="1"/>
  <c r="BB27" i="6" s="1"/>
  <c r="BB28" i="6" s="1"/>
  <c r="BB29" i="6" s="1"/>
  <c r="BB30" i="6" s="1"/>
  <c r="BB31" i="6" s="1"/>
  <c r="BB32" i="6" s="1"/>
  <c r="BB33" i="6" s="1"/>
  <c r="BB34" i="6" s="1"/>
  <c r="BB35" i="6" s="1"/>
  <c r="BB36" i="6" s="1"/>
  <c r="BB37" i="6" s="1"/>
  <c r="BB38" i="6" s="1"/>
  <c r="BB39" i="6" s="1"/>
  <c r="BB40" i="6" s="1"/>
  <c r="BB41" i="6" s="1"/>
  <c r="BB42" i="6" s="1"/>
  <c r="BB43" i="6" s="1"/>
  <c r="AL12" i="6"/>
  <c r="AL13" i="6" s="1"/>
  <c r="AL14" i="6" s="1"/>
  <c r="AL15" i="6" s="1"/>
  <c r="AL16" i="6" s="1"/>
  <c r="AL17" i="6" s="1"/>
  <c r="AL18" i="6" s="1"/>
  <c r="AL19" i="6" s="1"/>
  <c r="AL20" i="6" s="1"/>
  <c r="AL21" i="6" s="1"/>
  <c r="AL22" i="6" s="1"/>
  <c r="AL23" i="6" s="1"/>
  <c r="AL24" i="6" s="1"/>
  <c r="AL25" i="6" s="1"/>
  <c r="AL26" i="6" s="1"/>
  <c r="AL27" i="6" s="1"/>
  <c r="AL28" i="6" s="1"/>
  <c r="AL29" i="6" s="1"/>
  <c r="AL30" i="6" s="1"/>
  <c r="AL31" i="6" s="1"/>
  <c r="AL32" i="6" s="1"/>
  <c r="AL33" i="6" s="1"/>
  <c r="AL34" i="6" s="1"/>
  <c r="AL35" i="6" s="1"/>
  <c r="AL36" i="6" s="1"/>
  <c r="AL37" i="6" s="1"/>
  <c r="AL38" i="6" s="1"/>
  <c r="AL39" i="6" s="1"/>
  <c r="AL40" i="6" s="1"/>
  <c r="AL41" i="6" s="1"/>
  <c r="AL42" i="6" s="1"/>
  <c r="AL43" i="6" s="1"/>
  <c r="V12" i="6"/>
  <c r="V13" i="6" s="1"/>
  <c r="V14" i="6" s="1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V37" i="6" s="1"/>
  <c r="V38" i="6" s="1"/>
  <c r="V39" i="6" s="1"/>
  <c r="V40" i="6" s="1"/>
  <c r="V41" i="6" s="1"/>
  <c r="V42" i="6" s="1"/>
  <c r="V43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D5" i="6"/>
  <c r="AQ11" i="6" l="1"/>
  <c r="F8" i="6"/>
  <c r="F9" i="6" s="1"/>
  <c r="H6" i="6"/>
  <c r="AR11" i="6"/>
  <c r="E6" i="6"/>
  <c r="E7" i="6" s="1"/>
  <c r="AY11" i="6"/>
  <c r="H7" i="6"/>
  <c r="G6" i="6"/>
  <c r="AB11" i="6"/>
  <c r="S11" i="6"/>
  <c r="S12" i="6"/>
  <c r="S13" i="6"/>
  <c r="AA12" i="6"/>
  <c r="AA11" i="6"/>
  <c r="Z13" i="6"/>
  <c r="Z14" i="6" s="1"/>
  <c r="AB14" i="6" s="1"/>
  <c r="R14" i="6"/>
  <c r="S14" i="6" s="1"/>
  <c r="D33" i="8"/>
  <c r="AX13" i="6"/>
  <c r="AY13" i="6" s="1"/>
  <c r="AY12" i="6"/>
  <c r="P12" i="6"/>
  <c r="BC12" i="6"/>
  <c r="BE12" i="6" s="1"/>
  <c r="BD12" i="6"/>
  <c r="AJ12" i="6"/>
  <c r="AH13" i="6"/>
  <c r="W12" i="6"/>
  <c r="Y12" i="6" s="1"/>
  <c r="X12" i="6"/>
  <c r="AU12" i="6"/>
  <c r="AW12" i="6" s="1"/>
  <c r="AP13" i="6"/>
  <c r="AR12" i="6"/>
  <c r="AM12" i="6"/>
  <c r="AO12" i="6" s="1"/>
  <c r="T12" i="6"/>
  <c r="O13" i="6"/>
  <c r="Q13" i="6" s="1"/>
  <c r="AZ11" i="6"/>
  <c r="AE12" i="6"/>
  <c r="AG12" i="6" s="1"/>
  <c r="AJ11" i="6"/>
  <c r="T11" i="6"/>
  <c r="BF12" i="6"/>
  <c r="AI11" i="6"/>
  <c r="BH11" i="6"/>
  <c r="G8" i="6" l="1"/>
  <c r="B5" i="8"/>
  <c r="H8" i="6"/>
  <c r="T13" i="6"/>
  <c r="D7" i="6"/>
  <c r="AX14" i="6"/>
  <c r="AZ14" i="6" s="1"/>
  <c r="AZ13" i="6"/>
  <c r="AA14" i="6"/>
  <c r="Z15" i="6"/>
  <c r="Z16" i="6" s="1"/>
  <c r="AB16" i="6" s="1"/>
  <c r="AA13" i="6"/>
  <c r="AB13" i="6"/>
  <c r="E8" i="6"/>
  <c r="D8" i="6"/>
  <c r="G9" i="6"/>
  <c r="H9" i="6"/>
  <c r="F10" i="6"/>
  <c r="T14" i="6"/>
  <c r="R15" i="6"/>
  <c r="S15" i="6" s="1"/>
  <c r="AM13" i="6"/>
  <c r="AO13" i="6" s="1"/>
  <c r="AN13" i="6"/>
  <c r="AU13" i="6"/>
  <c r="AW13" i="6" s="1"/>
  <c r="AV13" i="6"/>
  <c r="BC13" i="6"/>
  <c r="BE13" i="6" s="1"/>
  <c r="BD13" i="6"/>
  <c r="AE13" i="6"/>
  <c r="AG13" i="6" s="1"/>
  <c r="AF13" i="6"/>
  <c r="O14" i="6"/>
  <c r="Q14" i="6" s="1"/>
  <c r="P14" i="6"/>
  <c r="BH12" i="6"/>
  <c r="BF13" i="6"/>
  <c r="BG12" i="6"/>
  <c r="AP14" i="6"/>
  <c r="AR13" i="6"/>
  <c r="AQ13" i="6"/>
  <c r="AI13" i="6"/>
  <c r="AH14" i="6"/>
  <c r="AJ13" i="6"/>
  <c r="W13" i="6"/>
  <c r="Y13" i="6" s="1"/>
  <c r="X13" i="6"/>
  <c r="AX15" i="6" l="1"/>
  <c r="AY15" i="6" s="1"/>
  <c r="AY14" i="6"/>
  <c r="Z17" i="6"/>
  <c r="Z18" i="6" s="1"/>
  <c r="AA16" i="6"/>
  <c r="AB15" i="6"/>
  <c r="AA15" i="6"/>
  <c r="R16" i="6"/>
  <c r="S16" i="6" s="1"/>
  <c r="T15" i="6"/>
  <c r="G10" i="6"/>
  <c r="H10" i="6"/>
  <c r="F11" i="6"/>
  <c r="D9" i="6"/>
  <c r="E9" i="6"/>
  <c r="AM14" i="6"/>
  <c r="AO14" i="6" s="1"/>
  <c r="AN14" i="6"/>
  <c r="O15" i="6"/>
  <c r="Q15" i="6" s="1"/>
  <c r="P15" i="6"/>
  <c r="AU14" i="6"/>
  <c r="AW14" i="6" s="1"/>
  <c r="AV14" i="6"/>
  <c r="AF14" i="6"/>
  <c r="AI14" i="6" s="1"/>
  <c r="AE14" i="6"/>
  <c r="AG14" i="6" s="1"/>
  <c r="BC14" i="6"/>
  <c r="BE14" i="6" s="1"/>
  <c r="BD14" i="6"/>
  <c r="AJ14" i="6"/>
  <c r="AH15" i="6"/>
  <c r="BH13" i="6"/>
  <c r="BG13" i="6"/>
  <c r="BF14" i="6"/>
  <c r="W14" i="6"/>
  <c r="Y14" i="6" s="1"/>
  <c r="X14" i="6"/>
  <c r="AP15" i="6"/>
  <c r="AR14" i="6"/>
  <c r="AQ14" i="6"/>
  <c r="AZ15" i="6" l="1"/>
  <c r="AX16" i="6"/>
  <c r="AX17" i="6" s="1"/>
  <c r="H11" i="6"/>
  <c r="G11" i="6"/>
  <c r="F12" i="6"/>
  <c r="E10" i="6"/>
  <c r="D10" i="6"/>
  <c r="R17" i="6"/>
  <c r="S17" i="6" s="1"/>
  <c r="T16" i="6"/>
  <c r="BC15" i="6"/>
  <c r="BE15" i="6" s="1"/>
  <c r="BD15" i="6"/>
  <c r="AU15" i="6"/>
  <c r="AW15" i="6" s="1"/>
  <c r="AV15" i="6"/>
  <c r="AE15" i="6"/>
  <c r="AG15" i="6" s="1"/>
  <c r="AF15" i="6"/>
  <c r="O16" i="6"/>
  <c r="Q16" i="6" s="1"/>
  <c r="P16" i="6"/>
  <c r="AH16" i="6"/>
  <c r="AJ15" i="6"/>
  <c r="AI15" i="6"/>
  <c r="AR15" i="6"/>
  <c r="AP16" i="6"/>
  <c r="AQ15" i="6"/>
  <c r="AM15" i="6"/>
  <c r="AO15" i="6" s="1"/>
  <c r="AN15" i="6"/>
  <c r="W15" i="6"/>
  <c r="Y15" i="6" s="1"/>
  <c r="X15" i="6"/>
  <c r="BH14" i="6"/>
  <c r="BF15" i="6"/>
  <c r="BG14" i="6"/>
  <c r="Z19" i="6"/>
  <c r="AZ16" i="6" l="1"/>
  <c r="AY16" i="6"/>
  <c r="T17" i="6"/>
  <c r="R18" i="6"/>
  <c r="S18" i="6" s="1"/>
  <c r="H12" i="6"/>
  <c r="F13" i="6"/>
  <c r="G12" i="6"/>
  <c r="D11" i="6"/>
  <c r="E11" i="6"/>
  <c r="AE16" i="6"/>
  <c r="AG16" i="6" s="1"/>
  <c r="AF16" i="6"/>
  <c r="AI16" i="6" s="1"/>
  <c r="BC16" i="6"/>
  <c r="BE16" i="6" s="1"/>
  <c r="BD16" i="6"/>
  <c r="O17" i="6"/>
  <c r="Q17" i="6" s="1"/>
  <c r="P17" i="6"/>
  <c r="AU16" i="6"/>
  <c r="AW16" i="6" s="1"/>
  <c r="AV16" i="6"/>
  <c r="AM16" i="6"/>
  <c r="AO16" i="6" s="1"/>
  <c r="AN16" i="6"/>
  <c r="AH17" i="6"/>
  <c r="Z20" i="6"/>
  <c r="AY17" i="6"/>
  <c r="AX18" i="6"/>
  <c r="AZ17" i="6"/>
  <c r="BF16" i="6"/>
  <c r="BH15" i="6"/>
  <c r="BG15" i="6"/>
  <c r="W16" i="6"/>
  <c r="Y16" i="6" s="1"/>
  <c r="X16" i="6"/>
  <c r="AR16" i="6"/>
  <c r="AQ16" i="6"/>
  <c r="AP17" i="6"/>
  <c r="AJ16" i="6" l="1"/>
  <c r="D12" i="6"/>
  <c r="E12" i="6"/>
  <c r="R19" i="6"/>
  <c r="T18" i="6"/>
  <c r="H13" i="6"/>
  <c r="G13" i="6"/>
  <c r="F14" i="6"/>
  <c r="AE17" i="6"/>
  <c r="AG17" i="6" s="1"/>
  <c r="AF17" i="6"/>
  <c r="AM17" i="6"/>
  <c r="AO17" i="6" s="1"/>
  <c r="AN17" i="6"/>
  <c r="O18" i="6"/>
  <c r="Q18" i="6" s="1"/>
  <c r="P18" i="6"/>
  <c r="AU17" i="6"/>
  <c r="AW17" i="6" s="1"/>
  <c r="AV17" i="6"/>
  <c r="Z21" i="6"/>
  <c r="AH18" i="6"/>
  <c r="AJ17" i="6"/>
  <c r="AI17" i="6"/>
  <c r="W17" i="6"/>
  <c r="X17" i="6"/>
  <c r="AA17" i="6" s="1"/>
  <c r="AQ17" i="6"/>
  <c r="AP18" i="6"/>
  <c r="AR17" i="6"/>
  <c r="BH16" i="6"/>
  <c r="BG16" i="6"/>
  <c r="BF17" i="6"/>
  <c r="AX19" i="6"/>
  <c r="AY18" i="6"/>
  <c r="AZ18" i="6"/>
  <c r="BC17" i="6"/>
  <c r="BE17" i="6" s="1"/>
  <c r="BD17" i="6"/>
  <c r="Y17" i="6" l="1"/>
  <c r="W18" i="6" s="1"/>
  <c r="AB17" i="6"/>
  <c r="H14" i="6"/>
  <c r="F15" i="6"/>
  <c r="R20" i="6"/>
  <c r="D13" i="6"/>
  <c r="E13" i="6"/>
  <c r="O19" i="6"/>
  <c r="Q19" i="6" s="1"/>
  <c r="P19" i="6"/>
  <c r="S19" i="6" s="1"/>
  <c r="AE18" i="6"/>
  <c r="AG18" i="6" s="1"/>
  <c r="AF18" i="6"/>
  <c r="AM18" i="6"/>
  <c r="AO18" i="6" s="1"/>
  <c r="AN18" i="6"/>
  <c r="BC18" i="6"/>
  <c r="BE18" i="6" s="1"/>
  <c r="BD18" i="6"/>
  <c r="AB21" i="6"/>
  <c r="Z22" i="6"/>
  <c r="BG17" i="6"/>
  <c r="BH17" i="6"/>
  <c r="BF18" i="6"/>
  <c r="AP19" i="6"/>
  <c r="AR18" i="6"/>
  <c r="AQ18" i="6"/>
  <c r="AY19" i="6"/>
  <c r="AX20" i="6"/>
  <c r="AZ19" i="6"/>
  <c r="AH19" i="6"/>
  <c r="AJ18" i="6"/>
  <c r="AI18" i="6"/>
  <c r="AU18" i="6"/>
  <c r="AW18" i="6" s="1"/>
  <c r="AV18" i="6"/>
  <c r="Y18" i="6" l="1"/>
  <c r="W19" i="6" s="1"/>
  <c r="AB18" i="6"/>
  <c r="X18" i="6"/>
  <c r="AA18" i="6" s="1"/>
  <c r="T19" i="6"/>
  <c r="F16" i="6"/>
  <c r="H15" i="6"/>
  <c r="D14" i="6"/>
  <c r="G14" i="6" s="1"/>
  <c r="E14" i="6"/>
  <c r="R21" i="6"/>
  <c r="O20" i="6"/>
  <c r="Q20" i="6" s="1"/>
  <c r="P20" i="6"/>
  <c r="S20" i="6" s="1"/>
  <c r="AU19" i="6"/>
  <c r="AW19" i="6" s="1"/>
  <c r="AV19" i="6"/>
  <c r="AE19" i="6"/>
  <c r="AG19" i="6" s="1"/>
  <c r="AF19" i="6"/>
  <c r="BC19" i="6"/>
  <c r="BE19" i="6" s="1"/>
  <c r="BD19" i="6"/>
  <c r="AH20" i="6"/>
  <c r="AJ19" i="6"/>
  <c r="AI19" i="6"/>
  <c r="AZ20" i="6"/>
  <c r="AX21" i="6"/>
  <c r="AY20" i="6"/>
  <c r="BH18" i="6"/>
  <c r="BG18" i="6"/>
  <c r="BF19" i="6"/>
  <c r="AR19" i="6"/>
  <c r="AQ19" i="6"/>
  <c r="AP20" i="6"/>
  <c r="AA22" i="6"/>
  <c r="AB22" i="6"/>
  <c r="Z23" i="6"/>
  <c r="AM19" i="6"/>
  <c r="AO19" i="6" s="1"/>
  <c r="AN19" i="6"/>
  <c r="Y19" i="6" l="1"/>
  <c r="W20" i="6" s="1"/>
  <c r="AB19" i="6"/>
  <c r="X19" i="6"/>
  <c r="AA19" i="6" s="1"/>
  <c r="T20" i="6"/>
  <c r="R22" i="6"/>
  <c r="D15" i="6"/>
  <c r="G15" i="6" s="1"/>
  <c r="E15" i="6"/>
  <c r="F17" i="6"/>
  <c r="H16" i="6"/>
  <c r="O21" i="6"/>
  <c r="Q21" i="6" s="1"/>
  <c r="P21" i="6"/>
  <c r="S21" i="6" s="1"/>
  <c r="AU20" i="6"/>
  <c r="AW20" i="6" s="1"/>
  <c r="AV20" i="6"/>
  <c r="BC20" i="6"/>
  <c r="BE20" i="6" s="1"/>
  <c r="BD20" i="6"/>
  <c r="BH19" i="6"/>
  <c r="BG19" i="6"/>
  <c r="BF20" i="6"/>
  <c r="Z24" i="6"/>
  <c r="AZ21" i="6"/>
  <c r="AY21" i="6"/>
  <c r="AX22" i="6"/>
  <c r="AJ20" i="6"/>
  <c r="AH21" i="6"/>
  <c r="AI20" i="6"/>
  <c r="AE20" i="6"/>
  <c r="AG20" i="6" s="1"/>
  <c r="AF20" i="6"/>
  <c r="AM20" i="6"/>
  <c r="AO20" i="6" s="1"/>
  <c r="AN20" i="6"/>
  <c r="AR20" i="6"/>
  <c r="AP21" i="6"/>
  <c r="AQ20" i="6"/>
  <c r="X20" i="6" l="1"/>
  <c r="AA20" i="6" s="1"/>
  <c r="Y20" i="6"/>
  <c r="W21" i="6" s="1"/>
  <c r="Y21" i="6" s="1"/>
  <c r="AB20" i="6"/>
  <c r="T21" i="6"/>
  <c r="H17" i="6"/>
  <c r="F18" i="6"/>
  <c r="E16" i="6"/>
  <c r="D16" i="6"/>
  <c r="G16" i="6" s="1"/>
  <c r="R23" i="6"/>
  <c r="O22" i="6"/>
  <c r="Q22" i="6" s="1"/>
  <c r="P22" i="6"/>
  <c r="S22" i="6" s="1"/>
  <c r="AM21" i="6"/>
  <c r="AO21" i="6" s="1"/>
  <c r="AN21" i="6"/>
  <c r="BC21" i="6"/>
  <c r="BE21" i="6" s="1"/>
  <c r="BD21" i="6"/>
  <c r="AQ21" i="6"/>
  <c r="AR21" i="6"/>
  <c r="AP22" i="6"/>
  <c r="AH22" i="6"/>
  <c r="AI21" i="6"/>
  <c r="AJ21" i="6"/>
  <c r="AB24" i="6"/>
  <c r="Z25" i="6"/>
  <c r="AA24" i="6"/>
  <c r="AU21" i="6"/>
  <c r="AW21" i="6" s="1"/>
  <c r="AV21" i="6"/>
  <c r="BH20" i="6"/>
  <c r="BG20" i="6"/>
  <c r="BF21" i="6"/>
  <c r="AZ22" i="6"/>
  <c r="AY22" i="6"/>
  <c r="AX23" i="6"/>
  <c r="AE21" i="6"/>
  <c r="AG21" i="6" s="1"/>
  <c r="AF21" i="6"/>
  <c r="X21" i="6" l="1"/>
  <c r="AA21" i="6" s="1"/>
  <c r="T22" i="6"/>
  <c r="E17" i="6"/>
  <c r="D17" i="6"/>
  <c r="G17" i="6" s="1"/>
  <c r="T23" i="6"/>
  <c r="R24" i="6"/>
  <c r="S24" i="6" s="1"/>
  <c r="F19" i="6"/>
  <c r="H18" i="6"/>
  <c r="W22" i="6"/>
  <c r="Y22" i="6" s="1"/>
  <c r="X22" i="6"/>
  <c r="AM22" i="6"/>
  <c r="AO22" i="6" s="1"/>
  <c r="AN22" i="6"/>
  <c r="AU22" i="6"/>
  <c r="AW22" i="6" s="1"/>
  <c r="AV22" i="6"/>
  <c r="O23" i="6"/>
  <c r="Q23" i="6" s="1"/>
  <c r="P23" i="6"/>
  <c r="S23" i="6" s="1"/>
  <c r="AE22" i="6"/>
  <c r="AG22" i="6" s="1"/>
  <c r="AF22" i="6"/>
  <c r="AY23" i="6"/>
  <c r="AZ23" i="6"/>
  <c r="AX24" i="6"/>
  <c r="BH21" i="6"/>
  <c r="BF22" i="6"/>
  <c r="BG21" i="6"/>
  <c r="AP23" i="6"/>
  <c r="AQ22" i="6"/>
  <c r="AR22" i="6"/>
  <c r="BC22" i="6"/>
  <c r="BE22" i="6" s="1"/>
  <c r="BD22" i="6"/>
  <c r="Z26" i="6"/>
  <c r="AA25" i="6"/>
  <c r="AB25" i="6"/>
  <c r="AJ22" i="6"/>
  <c r="AH23" i="6"/>
  <c r="AI22" i="6"/>
  <c r="F20" i="6" l="1"/>
  <c r="H19" i="6"/>
  <c r="T24" i="6"/>
  <c r="R25" i="6"/>
  <c r="D18" i="6"/>
  <c r="G18" i="6" s="1"/>
  <c r="E18" i="6"/>
  <c r="W23" i="6"/>
  <c r="X23" i="6"/>
  <c r="AA23" i="6" s="1"/>
  <c r="AU23" i="6"/>
  <c r="AW23" i="6" s="1"/>
  <c r="AV23" i="6"/>
  <c r="O24" i="6"/>
  <c r="Q24" i="6" s="1"/>
  <c r="P24" i="6"/>
  <c r="AM23" i="6"/>
  <c r="AO23" i="6" s="1"/>
  <c r="AN23" i="6"/>
  <c r="BC23" i="6"/>
  <c r="BE23" i="6" s="1"/>
  <c r="BD23" i="6"/>
  <c r="AI23" i="6"/>
  <c r="AH24" i="6"/>
  <c r="AJ23" i="6"/>
  <c r="Z27" i="6"/>
  <c r="AB26" i="6"/>
  <c r="AA26" i="6"/>
  <c r="AR23" i="6"/>
  <c r="AP24" i="6"/>
  <c r="AQ23" i="6"/>
  <c r="AE23" i="6"/>
  <c r="AG23" i="6" s="1"/>
  <c r="AF23" i="6"/>
  <c r="BH22" i="6"/>
  <c r="BF23" i="6"/>
  <c r="BG22" i="6"/>
  <c r="AZ24" i="6"/>
  <c r="AY24" i="6"/>
  <c r="AX25" i="6"/>
  <c r="Y23" i="6" l="1"/>
  <c r="X24" i="6" s="1"/>
  <c r="AB23" i="6"/>
  <c r="H20" i="6"/>
  <c r="F21" i="6"/>
  <c r="D19" i="6"/>
  <c r="G19" i="6" s="1"/>
  <c r="E19" i="6"/>
  <c r="R26" i="6"/>
  <c r="S26" i="6" s="1"/>
  <c r="O25" i="6"/>
  <c r="Q25" i="6" s="1"/>
  <c r="P25" i="6"/>
  <c r="S25" i="6" s="1"/>
  <c r="AE24" i="6"/>
  <c r="AG24" i="6" s="1"/>
  <c r="AF24" i="6"/>
  <c r="AM24" i="6"/>
  <c r="AO24" i="6" s="1"/>
  <c r="AN24" i="6"/>
  <c r="AU24" i="6"/>
  <c r="AW24" i="6" s="1"/>
  <c r="AV24" i="6"/>
  <c r="AR24" i="6"/>
  <c r="AP25" i="6"/>
  <c r="AQ24" i="6"/>
  <c r="AA27" i="6"/>
  <c r="Z28" i="6"/>
  <c r="AB27" i="6"/>
  <c r="BC24" i="6"/>
  <c r="BE24" i="6" s="1"/>
  <c r="BD24" i="6"/>
  <c r="AZ25" i="6"/>
  <c r="AY25" i="6"/>
  <c r="AX26" i="6"/>
  <c r="BF24" i="6"/>
  <c r="BG23" i="6"/>
  <c r="BH23" i="6"/>
  <c r="AJ24" i="6"/>
  <c r="AI24" i="6"/>
  <c r="AH25" i="6"/>
  <c r="T25" i="6" l="1"/>
  <c r="W24" i="6"/>
  <c r="Y24" i="6" s="1"/>
  <c r="W25" i="6" s="1"/>
  <c r="Y25" i="6" s="1"/>
  <c r="H21" i="6"/>
  <c r="F22" i="6"/>
  <c r="R27" i="6"/>
  <c r="S27" i="6" s="1"/>
  <c r="T26" i="6"/>
  <c r="D20" i="6"/>
  <c r="G20" i="6" s="1"/>
  <c r="E20" i="6"/>
  <c r="O26" i="6"/>
  <c r="Q26" i="6" s="1"/>
  <c r="P26" i="6"/>
  <c r="BC25" i="6"/>
  <c r="BE25" i="6" s="1"/>
  <c r="BD25" i="6"/>
  <c r="AE25" i="6"/>
  <c r="AG25" i="6" s="1"/>
  <c r="AF25" i="6"/>
  <c r="AX27" i="6"/>
  <c r="AZ26" i="6"/>
  <c r="AY26" i="6"/>
  <c r="Z29" i="6"/>
  <c r="AB28" i="6"/>
  <c r="AA28" i="6"/>
  <c r="AJ25" i="6"/>
  <c r="AI25" i="6"/>
  <c r="AH26" i="6"/>
  <c r="BH24" i="6"/>
  <c r="BF25" i="6"/>
  <c r="BG24" i="6"/>
  <c r="AR25" i="6"/>
  <c r="AP26" i="6"/>
  <c r="AQ25" i="6"/>
  <c r="AU25" i="6"/>
  <c r="AW25" i="6" s="1"/>
  <c r="AV25" i="6"/>
  <c r="AM25" i="6"/>
  <c r="AO25" i="6" s="1"/>
  <c r="AN25" i="6"/>
  <c r="X25" i="6" l="1"/>
  <c r="H22" i="6"/>
  <c r="F23" i="6"/>
  <c r="E21" i="6"/>
  <c r="D21" i="6"/>
  <c r="G21" i="6" s="1"/>
  <c r="R28" i="6"/>
  <c r="S28" i="6" s="1"/>
  <c r="T27" i="6"/>
  <c r="O27" i="6"/>
  <c r="Q27" i="6" s="1"/>
  <c r="P27" i="6"/>
  <c r="AU26" i="6"/>
  <c r="AW26" i="6" s="1"/>
  <c r="AV26" i="6"/>
  <c r="BC26" i="6"/>
  <c r="BE26" i="6" s="1"/>
  <c r="BD26" i="6"/>
  <c r="AI26" i="6"/>
  <c r="AJ26" i="6"/>
  <c r="AH27" i="6"/>
  <c r="AZ27" i="6"/>
  <c r="AX28" i="6"/>
  <c r="AY27" i="6"/>
  <c r="AE26" i="6"/>
  <c r="AG26" i="6" s="1"/>
  <c r="AF26" i="6"/>
  <c r="AQ26" i="6"/>
  <c r="AR26" i="6"/>
  <c r="AP27" i="6"/>
  <c r="W26" i="6"/>
  <c r="Y26" i="6" s="1"/>
  <c r="X26" i="6"/>
  <c r="AM26" i="6"/>
  <c r="AO26" i="6" s="1"/>
  <c r="AN26" i="6"/>
  <c r="BH25" i="6"/>
  <c r="BG25" i="6"/>
  <c r="BF26" i="6"/>
  <c r="Z30" i="6"/>
  <c r="F24" i="6" l="1"/>
  <c r="H23" i="6"/>
  <c r="D22" i="6"/>
  <c r="G22" i="6" s="1"/>
  <c r="E22" i="6"/>
  <c r="T28" i="6"/>
  <c r="R29" i="6"/>
  <c r="O28" i="6"/>
  <c r="Q28" i="6" s="1"/>
  <c r="P28" i="6"/>
  <c r="W27" i="6"/>
  <c r="Y27" i="6" s="1"/>
  <c r="X27" i="6"/>
  <c r="AE27" i="6"/>
  <c r="AG27" i="6" s="1"/>
  <c r="AF27" i="6"/>
  <c r="Z31" i="6"/>
  <c r="AB30" i="6"/>
  <c r="AA30" i="6"/>
  <c r="AQ27" i="6"/>
  <c r="AP28" i="6"/>
  <c r="AR27" i="6"/>
  <c r="AU27" i="6"/>
  <c r="AW27" i="6" s="1"/>
  <c r="AV27" i="6"/>
  <c r="AZ28" i="6"/>
  <c r="AY28" i="6"/>
  <c r="AX29" i="6"/>
  <c r="AM27" i="6"/>
  <c r="AO27" i="6" s="1"/>
  <c r="AN27" i="6"/>
  <c r="BC27" i="6"/>
  <c r="BE27" i="6" s="1"/>
  <c r="BD27" i="6"/>
  <c r="BG26" i="6"/>
  <c r="BH26" i="6"/>
  <c r="BF27" i="6"/>
  <c r="AJ27" i="6"/>
  <c r="AH28" i="6"/>
  <c r="AI27" i="6"/>
  <c r="R30" i="6" l="1"/>
  <c r="S30" i="6" s="1"/>
  <c r="G24" i="6"/>
  <c r="F25" i="6"/>
  <c r="H24" i="6"/>
  <c r="D23" i="6"/>
  <c r="G23" i="6" s="1"/>
  <c r="E23" i="6"/>
  <c r="O29" i="6"/>
  <c r="Q29" i="6" s="1"/>
  <c r="P29" i="6"/>
  <c r="S29" i="6" s="1"/>
  <c r="AU28" i="6"/>
  <c r="AW28" i="6" s="1"/>
  <c r="AV28" i="6"/>
  <c r="BC28" i="6"/>
  <c r="BE28" i="6" s="1"/>
  <c r="BD28" i="6"/>
  <c r="AB31" i="6"/>
  <c r="AA31" i="6"/>
  <c r="Z32" i="6"/>
  <c r="BF28" i="6"/>
  <c r="BG27" i="6"/>
  <c r="BH27" i="6"/>
  <c r="AI28" i="6"/>
  <c r="AH29" i="6"/>
  <c r="AJ28" i="6"/>
  <c r="AX30" i="6"/>
  <c r="AY29" i="6"/>
  <c r="AZ29" i="6"/>
  <c r="AM28" i="6"/>
  <c r="AO28" i="6" s="1"/>
  <c r="AN28" i="6"/>
  <c r="AQ28" i="6"/>
  <c r="AR28" i="6"/>
  <c r="AP29" i="6"/>
  <c r="AE28" i="6"/>
  <c r="AG28" i="6" s="1"/>
  <c r="AF28" i="6"/>
  <c r="W28" i="6"/>
  <c r="Y28" i="6" s="1"/>
  <c r="X28" i="6"/>
  <c r="T29" i="6" l="1"/>
  <c r="T30" i="6"/>
  <c r="R31" i="6"/>
  <c r="S31" i="6" s="1"/>
  <c r="D24" i="6"/>
  <c r="E24" i="6"/>
  <c r="F26" i="6"/>
  <c r="H25" i="6"/>
  <c r="O30" i="6"/>
  <c r="Q30" i="6" s="1"/>
  <c r="P30" i="6"/>
  <c r="AU29" i="6"/>
  <c r="AW29" i="6" s="1"/>
  <c r="AV29" i="6"/>
  <c r="AM29" i="6"/>
  <c r="AO29" i="6" s="1"/>
  <c r="AN29" i="6"/>
  <c r="W29" i="6"/>
  <c r="X29" i="6"/>
  <c r="AA29" i="6" s="1"/>
  <c r="AP30" i="6"/>
  <c r="AR29" i="6"/>
  <c r="AQ29" i="6"/>
  <c r="AE29" i="6"/>
  <c r="AG29" i="6" s="1"/>
  <c r="AF29" i="6"/>
  <c r="AI29" i="6"/>
  <c r="AH30" i="6"/>
  <c r="AJ29" i="6"/>
  <c r="AA32" i="6"/>
  <c r="AB32" i="6"/>
  <c r="Z33" i="6"/>
  <c r="AZ30" i="6"/>
  <c r="AY30" i="6"/>
  <c r="AX31" i="6"/>
  <c r="BG28" i="6"/>
  <c r="BF29" i="6"/>
  <c r="BH28" i="6"/>
  <c r="BC29" i="6"/>
  <c r="BE29" i="6" s="1"/>
  <c r="BD29" i="6"/>
  <c r="Y29" i="6" l="1"/>
  <c r="X30" i="6" s="1"/>
  <c r="AB29" i="6"/>
  <c r="G26" i="6"/>
  <c r="F27" i="6"/>
  <c r="H26" i="6"/>
  <c r="T31" i="6"/>
  <c r="R32" i="6"/>
  <c r="S32" i="6" s="1"/>
  <c r="E25" i="6"/>
  <c r="D25" i="6"/>
  <c r="G25" i="6" s="1"/>
  <c r="BC30" i="6"/>
  <c r="BE30" i="6" s="1"/>
  <c r="BD30" i="6"/>
  <c r="O31" i="6"/>
  <c r="Q31" i="6" s="1"/>
  <c r="P31" i="6"/>
  <c r="AU30" i="6"/>
  <c r="AW30" i="6" s="1"/>
  <c r="AV30" i="6"/>
  <c r="AE30" i="6"/>
  <c r="AG30" i="6" s="1"/>
  <c r="AF30" i="6"/>
  <c r="AP31" i="6"/>
  <c r="AR30" i="6"/>
  <c r="AQ30" i="6"/>
  <c r="AY31" i="6"/>
  <c r="AZ31" i="6"/>
  <c r="AX32" i="6"/>
  <c r="AM30" i="6"/>
  <c r="AO30" i="6" s="1"/>
  <c r="AN30" i="6"/>
  <c r="BF30" i="6"/>
  <c r="BG29" i="6"/>
  <c r="BH29" i="6"/>
  <c r="AA33" i="6"/>
  <c r="AB33" i="6"/>
  <c r="Z34" i="6"/>
  <c r="AJ30" i="6"/>
  <c r="AH31" i="6"/>
  <c r="AI30" i="6"/>
  <c r="W30" i="6" l="1"/>
  <c r="Y30" i="6" s="1"/>
  <c r="W31" i="6" s="1"/>
  <c r="Y31" i="6" s="1"/>
  <c r="D26" i="6"/>
  <c r="E26" i="6"/>
  <c r="H27" i="6"/>
  <c r="G27" i="6"/>
  <c r="F28" i="6"/>
  <c r="R33" i="6"/>
  <c r="S33" i="6" s="1"/>
  <c r="T32" i="6"/>
  <c r="BC31" i="6"/>
  <c r="BE31" i="6" s="1"/>
  <c r="BD31" i="6"/>
  <c r="AM31" i="6"/>
  <c r="AO31" i="6" s="1"/>
  <c r="AN31" i="6"/>
  <c r="AI31" i="6"/>
  <c r="AH32" i="6"/>
  <c r="AJ31" i="6"/>
  <c r="BG30" i="6"/>
  <c r="BF31" i="6"/>
  <c r="BH30" i="6"/>
  <c r="AA34" i="6"/>
  <c r="AB34" i="6"/>
  <c r="Z35" i="6"/>
  <c r="AZ32" i="6"/>
  <c r="AY32" i="6"/>
  <c r="AX33" i="6"/>
  <c r="AP32" i="6"/>
  <c r="AQ31" i="6"/>
  <c r="AR31" i="6"/>
  <c r="AE31" i="6"/>
  <c r="AG31" i="6" s="1"/>
  <c r="AF31" i="6"/>
  <c r="AU31" i="6"/>
  <c r="AW31" i="6" s="1"/>
  <c r="AV31" i="6"/>
  <c r="O32" i="6"/>
  <c r="Q32" i="6" s="1"/>
  <c r="P32" i="6"/>
  <c r="X31" i="6" l="1"/>
  <c r="R34" i="6"/>
  <c r="S34" i="6" s="1"/>
  <c r="T33" i="6"/>
  <c r="E27" i="6"/>
  <c r="D27" i="6"/>
  <c r="F29" i="6"/>
  <c r="G28" i="6"/>
  <c r="H28" i="6"/>
  <c r="AE32" i="6"/>
  <c r="AG32" i="6" s="1"/>
  <c r="AF32" i="6"/>
  <c r="AM32" i="6"/>
  <c r="AO32" i="6" s="1"/>
  <c r="AN32" i="6"/>
  <c r="BC32" i="6"/>
  <c r="BE32" i="6" s="1"/>
  <c r="BD32" i="6"/>
  <c r="O33" i="6"/>
  <c r="Q33" i="6" s="1"/>
  <c r="P33" i="6"/>
  <c r="AU32" i="6"/>
  <c r="AW32" i="6" s="1"/>
  <c r="AV32" i="6"/>
  <c r="AQ32" i="6"/>
  <c r="AR32" i="6"/>
  <c r="AP33" i="6"/>
  <c r="AB35" i="6"/>
  <c r="AA35" i="6"/>
  <c r="Z36" i="6"/>
  <c r="BF32" i="6"/>
  <c r="BG31" i="6"/>
  <c r="BH31" i="6"/>
  <c r="W32" i="6"/>
  <c r="Y32" i="6" s="1"/>
  <c r="X32" i="6"/>
  <c r="AY33" i="6"/>
  <c r="AZ33" i="6"/>
  <c r="AX34" i="6"/>
  <c r="AH33" i="6"/>
  <c r="AI32" i="6"/>
  <c r="AJ32" i="6"/>
  <c r="E28" i="6" l="1"/>
  <c r="D28" i="6"/>
  <c r="G29" i="6"/>
  <c r="H29" i="6"/>
  <c r="F30" i="6"/>
  <c r="R35" i="6"/>
  <c r="S35" i="6" s="1"/>
  <c r="T34" i="6"/>
  <c r="O34" i="6"/>
  <c r="Q34" i="6" s="1"/>
  <c r="P34" i="6"/>
  <c r="W33" i="6"/>
  <c r="Y33" i="6" s="1"/>
  <c r="X33" i="6"/>
  <c r="AE33" i="6"/>
  <c r="AG33" i="6" s="1"/>
  <c r="AF33" i="6"/>
  <c r="AU33" i="6"/>
  <c r="AW33" i="6" s="1"/>
  <c r="AV33" i="6"/>
  <c r="AM33" i="6"/>
  <c r="AO33" i="6" s="1"/>
  <c r="AN33" i="6"/>
  <c r="AA36" i="6"/>
  <c r="AB36" i="6"/>
  <c r="Z37" i="6"/>
  <c r="AZ34" i="6"/>
  <c r="AY34" i="6"/>
  <c r="AX35" i="6"/>
  <c r="BH32" i="6"/>
  <c r="BF33" i="6"/>
  <c r="BG32" i="6"/>
  <c r="AH34" i="6"/>
  <c r="AI33" i="6"/>
  <c r="AJ33" i="6"/>
  <c r="BC33" i="6"/>
  <c r="BE33" i="6" s="1"/>
  <c r="BD33" i="6"/>
  <c r="AQ33" i="6"/>
  <c r="AR33" i="6"/>
  <c r="AP34" i="6"/>
  <c r="T35" i="6" l="1"/>
  <c r="R36" i="6"/>
  <c r="S36" i="6" s="1"/>
  <c r="F31" i="6"/>
  <c r="H30" i="6"/>
  <c r="G30" i="6"/>
  <c r="D29" i="6"/>
  <c r="E29" i="6"/>
  <c r="AM34" i="6"/>
  <c r="AO34" i="6" s="1"/>
  <c r="AN34" i="6"/>
  <c r="O35" i="6"/>
  <c r="Q35" i="6" s="1"/>
  <c r="P35" i="6"/>
  <c r="BC34" i="6"/>
  <c r="BE34" i="6" s="1"/>
  <c r="BD34" i="6"/>
  <c r="AQ34" i="6"/>
  <c r="AR34" i="6"/>
  <c r="AP35" i="6"/>
  <c r="AH35" i="6"/>
  <c r="AJ34" i="6"/>
  <c r="AI34" i="6"/>
  <c r="AY35" i="6"/>
  <c r="AZ35" i="6"/>
  <c r="AX36" i="6"/>
  <c r="Z38" i="6"/>
  <c r="AA37" i="6"/>
  <c r="AB37" i="6"/>
  <c r="AU34" i="6"/>
  <c r="AW34" i="6" s="1"/>
  <c r="AV34" i="6"/>
  <c r="BH33" i="6"/>
  <c r="BF34" i="6"/>
  <c r="BG33" i="6"/>
  <c r="AE34" i="6"/>
  <c r="AG34" i="6" s="1"/>
  <c r="AF34" i="6"/>
  <c r="W34" i="6"/>
  <c r="Y34" i="6" s="1"/>
  <c r="X34" i="6"/>
  <c r="E30" i="6" l="1"/>
  <c r="D30" i="6"/>
  <c r="H31" i="6"/>
  <c r="F32" i="6"/>
  <c r="G31" i="6"/>
  <c r="R37" i="6"/>
  <c r="S37" i="6" s="1"/>
  <c r="T36" i="6"/>
  <c r="AM35" i="6"/>
  <c r="AO35" i="6" s="1"/>
  <c r="AN35" i="6"/>
  <c r="AE35" i="6"/>
  <c r="AG35" i="6" s="1"/>
  <c r="AF35" i="6"/>
  <c r="O36" i="6"/>
  <c r="Q36" i="6" s="1"/>
  <c r="P36" i="6"/>
  <c r="AJ35" i="6"/>
  <c r="AH36" i="6"/>
  <c r="AI35" i="6"/>
  <c r="AX37" i="6"/>
  <c r="AY36" i="6"/>
  <c r="AZ36" i="6"/>
  <c r="BH34" i="6"/>
  <c r="BF35" i="6"/>
  <c r="BG34" i="6"/>
  <c r="BC35" i="6"/>
  <c r="BE35" i="6" s="1"/>
  <c r="BD35" i="6"/>
  <c r="W35" i="6"/>
  <c r="Y35" i="6" s="1"/>
  <c r="X35" i="6"/>
  <c r="AU35" i="6"/>
  <c r="AW35" i="6" s="1"/>
  <c r="AV35" i="6"/>
  <c r="Z39" i="6"/>
  <c r="AB38" i="6"/>
  <c r="AA38" i="6"/>
  <c r="AQ35" i="6"/>
  <c r="AP36" i="6"/>
  <c r="AR35" i="6"/>
  <c r="F33" i="6" l="1"/>
  <c r="H32" i="6"/>
  <c r="G32" i="6"/>
  <c r="R38" i="6"/>
  <c r="S38" i="6" s="1"/>
  <c r="T37" i="6"/>
  <c r="E31" i="6"/>
  <c r="D31" i="6"/>
  <c r="AM36" i="6"/>
  <c r="AO36" i="6" s="1"/>
  <c r="AN36" i="6"/>
  <c r="O37" i="6"/>
  <c r="Q37" i="6" s="1"/>
  <c r="P37" i="6"/>
  <c r="AU36" i="6"/>
  <c r="AW36" i="6" s="1"/>
  <c r="AV36" i="6"/>
  <c r="W36" i="6"/>
  <c r="Y36" i="6" s="1"/>
  <c r="X36" i="6"/>
  <c r="AP37" i="6"/>
  <c r="AR36" i="6"/>
  <c r="AQ36" i="6"/>
  <c r="BH35" i="6"/>
  <c r="BG35" i="6"/>
  <c r="BF36" i="6"/>
  <c r="AX38" i="6"/>
  <c r="AZ37" i="6"/>
  <c r="AY37" i="6"/>
  <c r="AE36" i="6"/>
  <c r="AG36" i="6" s="1"/>
  <c r="AF36" i="6"/>
  <c r="BC36" i="6"/>
  <c r="BE36" i="6" s="1"/>
  <c r="BD36" i="6"/>
  <c r="AJ36" i="6"/>
  <c r="AI36" i="6"/>
  <c r="AH37" i="6"/>
  <c r="AB39" i="6"/>
  <c r="AA39" i="6"/>
  <c r="Z40" i="6"/>
  <c r="E32" i="6" l="1"/>
  <c r="D32" i="6"/>
  <c r="R39" i="6"/>
  <c r="S39" i="6" s="1"/>
  <c r="T38" i="6"/>
  <c r="F34" i="6"/>
  <c r="G33" i="6"/>
  <c r="H33" i="6"/>
  <c r="AM37" i="6"/>
  <c r="AO37" i="6" s="1"/>
  <c r="AN37" i="6"/>
  <c r="W37" i="6"/>
  <c r="Y37" i="6" s="1"/>
  <c r="X37" i="6"/>
  <c r="AJ37" i="6"/>
  <c r="AH38" i="6"/>
  <c r="AI37" i="6"/>
  <c r="AE37" i="6"/>
  <c r="AG37" i="6" s="1"/>
  <c r="AF37" i="6"/>
  <c r="AR37" i="6"/>
  <c r="AP38" i="6"/>
  <c r="AQ37" i="6"/>
  <c r="AU37" i="6"/>
  <c r="AW37" i="6" s="1"/>
  <c r="AV37" i="6"/>
  <c r="AA40" i="6"/>
  <c r="AB40" i="6"/>
  <c r="Z41" i="6"/>
  <c r="BH36" i="6"/>
  <c r="BF37" i="6"/>
  <c r="BG36" i="6"/>
  <c r="BC37" i="6"/>
  <c r="BE37" i="6" s="1"/>
  <c r="BD37" i="6"/>
  <c r="AY38" i="6"/>
  <c r="AZ38" i="6"/>
  <c r="AX39" i="6"/>
  <c r="O38" i="6"/>
  <c r="Q38" i="6" s="1"/>
  <c r="P38" i="6"/>
  <c r="T39" i="6" l="1"/>
  <c r="R40" i="6"/>
  <c r="S40" i="6" s="1"/>
  <c r="G34" i="6"/>
  <c r="G35" i="6" s="1"/>
  <c r="H34" i="6"/>
  <c r="H35" i="6" s="1"/>
  <c r="E33" i="6"/>
  <c r="D33" i="6"/>
  <c r="BC38" i="6"/>
  <c r="BE38" i="6" s="1"/>
  <c r="BD38" i="6"/>
  <c r="AM38" i="6"/>
  <c r="AO38" i="6" s="1"/>
  <c r="AN38" i="6"/>
  <c r="O39" i="6"/>
  <c r="Q39" i="6" s="1"/>
  <c r="P39" i="6"/>
  <c r="W38" i="6"/>
  <c r="Y38" i="6" s="1"/>
  <c r="X38" i="6"/>
  <c r="AE38" i="6"/>
  <c r="AG38" i="6" s="1"/>
  <c r="AF38" i="6"/>
  <c r="AU38" i="6"/>
  <c r="AW38" i="6" s="1"/>
  <c r="AV38" i="6"/>
  <c r="Z42" i="6"/>
  <c r="AB41" i="6"/>
  <c r="AA41" i="6"/>
  <c r="AX40" i="6"/>
  <c r="AZ39" i="6"/>
  <c r="AY39" i="6"/>
  <c r="BH37" i="6"/>
  <c r="BG37" i="6"/>
  <c r="BF38" i="6"/>
  <c r="AP39" i="6"/>
  <c r="AQ38" i="6"/>
  <c r="AR38" i="6"/>
  <c r="AI38" i="6"/>
  <c r="AJ38" i="6"/>
  <c r="AH39" i="6"/>
  <c r="D34" i="6" l="1"/>
  <c r="E34" i="6"/>
  <c r="T40" i="6"/>
  <c r="R41" i="6"/>
  <c r="S41" i="6" s="1"/>
  <c r="BC39" i="6"/>
  <c r="BE39" i="6" s="1"/>
  <c r="BD39" i="6"/>
  <c r="AE39" i="6"/>
  <c r="AG39" i="6" s="1"/>
  <c r="AF39" i="6"/>
  <c r="AM39" i="6"/>
  <c r="AO39" i="6" s="1"/>
  <c r="AN39" i="6"/>
  <c r="W39" i="6"/>
  <c r="Y39" i="6" s="1"/>
  <c r="X39" i="6"/>
  <c r="BF39" i="6"/>
  <c r="BH38" i="6"/>
  <c r="BG38" i="6"/>
  <c r="AU39" i="6"/>
  <c r="AW39" i="6" s="1"/>
  <c r="AV39" i="6"/>
  <c r="AB42" i="6"/>
  <c r="Z43" i="6"/>
  <c r="AA42" i="6"/>
  <c r="O40" i="6"/>
  <c r="Q40" i="6" s="1"/>
  <c r="P40" i="6"/>
  <c r="AR39" i="6"/>
  <c r="AQ39" i="6"/>
  <c r="AP40" i="6"/>
  <c r="AJ39" i="6"/>
  <c r="AI39" i="6"/>
  <c r="AH40" i="6"/>
  <c r="AZ40" i="6"/>
  <c r="AX41" i="6"/>
  <c r="AY40" i="6"/>
  <c r="T41" i="6" l="1"/>
  <c r="R42" i="6"/>
  <c r="S42" i="6" s="1"/>
  <c r="W40" i="6"/>
  <c r="Y40" i="6" s="1"/>
  <c r="X40" i="6"/>
  <c r="BC40" i="6"/>
  <c r="BE40" i="6" s="1"/>
  <c r="BD40" i="6"/>
  <c r="AU40" i="6"/>
  <c r="AW40" i="6" s="1"/>
  <c r="AV40" i="6"/>
  <c r="O41" i="6"/>
  <c r="Q41" i="6" s="1"/>
  <c r="P41" i="6"/>
  <c r="AR40" i="6"/>
  <c r="AP41" i="6"/>
  <c r="AQ40" i="6"/>
  <c r="AA43" i="6"/>
  <c r="AA44" i="6" s="1"/>
  <c r="AB43" i="6"/>
  <c r="AB44" i="6" s="1"/>
  <c r="BG39" i="6"/>
  <c r="BH39" i="6"/>
  <c r="BF40" i="6"/>
  <c r="AE40" i="6"/>
  <c r="AG40" i="6" s="1"/>
  <c r="AF40" i="6"/>
  <c r="AZ41" i="6"/>
  <c r="AY41" i="6"/>
  <c r="AX42" i="6"/>
  <c r="AM40" i="6"/>
  <c r="AO40" i="6" s="1"/>
  <c r="AN40" i="6"/>
  <c r="AJ40" i="6"/>
  <c r="AH41" i="6"/>
  <c r="AI40" i="6"/>
  <c r="T42" i="6" l="1"/>
  <c r="R43" i="6"/>
  <c r="S43" i="6" s="1"/>
  <c r="W41" i="6"/>
  <c r="Y41" i="6" s="1"/>
  <c r="X41" i="6"/>
  <c r="AU41" i="6"/>
  <c r="AW41" i="6" s="1"/>
  <c r="AV41" i="6"/>
  <c r="O42" i="6"/>
  <c r="Q42" i="6" s="1"/>
  <c r="P42" i="6"/>
  <c r="BC41" i="6"/>
  <c r="BE41" i="6" s="1"/>
  <c r="BD41" i="6"/>
  <c r="BH40" i="6"/>
  <c r="BF41" i="6"/>
  <c r="BG40" i="6"/>
  <c r="AI41" i="6"/>
  <c r="AH42" i="6"/>
  <c r="AJ41" i="6"/>
  <c r="AE41" i="6"/>
  <c r="AG41" i="6" s="1"/>
  <c r="AF41" i="6"/>
  <c r="AZ42" i="6"/>
  <c r="AY42" i="6"/>
  <c r="AX43" i="6"/>
  <c r="AQ41" i="6"/>
  <c r="AR41" i="6"/>
  <c r="AP42" i="6"/>
  <c r="AM41" i="6"/>
  <c r="AO41" i="6" s="1"/>
  <c r="AN41" i="6"/>
  <c r="S44" i="6" l="1"/>
  <c r="D66" i="5" s="1"/>
  <c r="F66" i="5" s="1"/>
  <c r="T43" i="6"/>
  <c r="T44" i="6" s="1"/>
  <c r="D64" i="5" s="1"/>
  <c r="AU42" i="6"/>
  <c r="AW42" i="6" s="1"/>
  <c r="AV42" i="6"/>
  <c r="W42" i="6"/>
  <c r="Y42" i="6" s="1"/>
  <c r="X42" i="6"/>
  <c r="O43" i="6"/>
  <c r="Q43" i="6" s="1"/>
  <c r="P43" i="6"/>
  <c r="BC42" i="6"/>
  <c r="BE42" i="6" s="1"/>
  <c r="BD42" i="6"/>
  <c r="AM42" i="6"/>
  <c r="AO42" i="6" s="1"/>
  <c r="AN42" i="6"/>
  <c r="AP43" i="6"/>
  <c r="AQ42" i="6"/>
  <c r="AR42" i="6"/>
  <c r="AY43" i="6"/>
  <c r="AY44" i="6" s="1"/>
  <c r="AZ43" i="6"/>
  <c r="AZ44" i="6" s="1"/>
  <c r="AE42" i="6"/>
  <c r="AG42" i="6" s="1"/>
  <c r="AF42" i="6"/>
  <c r="AI42" i="6"/>
  <c r="AH43" i="6"/>
  <c r="AJ42" i="6"/>
  <c r="BH41" i="6"/>
  <c r="BF42" i="6"/>
  <c r="BG41" i="6"/>
  <c r="F338" i="5" l="1"/>
  <c r="G338" i="5" s="1"/>
  <c r="H338" i="5" s="1"/>
  <c r="F474" i="5"/>
  <c r="G474" i="5" s="1"/>
  <c r="H474" i="5" s="1"/>
  <c r="F168" i="5"/>
  <c r="G168" i="5" s="1"/>
  <c r="H168" i="5" s="1"/>
  <c r="F270" i="5"/>
  <c r="G270" i="5" s="1"/>
  <c r="H270" i="5" s="1"/>
  <c r="F100" i="5"/>
  <c r="F134" i="5"/>
  <c r="G134" i="5" s="1"/>
  <c r="F236" i="5"/>
  <c r="G236" i="5" s="1"/>
  <c r="H236" i="5" s="1"/>
  <c r="F440" i="5"/>
  <c r="G440" i="5" s="1"/>
  <c r="H440" i="5" s="1"/>
  <c r="F304" i="5"/>
  <c r="G304" i="5" s="1"/>
  <c r="H304" i="5" s="1"/>
  <c r="F372" i="5"/>
  <c r="G372" i="5" s="1"/>
  <c r="H372" i="5" s="1"/>
  <c r="F202" i="5"/>
  <c r="G202" i="5" s="1"/>
  <c r="H202" i="5" s="1"/>
  <c r="F406" i="5"/>
  <c r="G406" i="5" s="1"/>
  <c r="H406" i="5" s="1"/>
  <c r="F64" i="5"/>
  <c r="BC43" i="6"/>
  <c r="BE43" i="6" s="1"/>
  <c r="BD43" i="6"/>
  <c r="AU43" i="6"/>
  <c r="AW43" i="6" s="1"/>
  <c r="AV43" i="6"/>
  <c r="W43" i="6"/>
  <c r="Y43" i="6" s="1"/>
  <c r="X43" i="6"/>
  <c r="AE43" i="6"/>
  <c r="AG43" i="6" s="1"/>
  <c r="AF43" i="6"/>
  <c r="AM43" i="6"/>
  <c r="AO43" i="6" s="1"/>
  <c r="AN43" i="6"/>
  <c r="AJ43" i="6"/>
  <c r="AJ44" i="6" s="1"/>
  <c r="AI43" i="6"/>
  <c r="AI44" i="6" s="1"/>
  <c r="BG42" i="6"/>
  <c r="BF43" i="6"/>
  <c r="BH42" i="6"/>
  <c r="AQ43" i="6"/>
  <c r="AQ44" i="6" s="1"/>
  <c r="AR43" i="6"/>
  <c r="AR44" i="6" s="1"/>
  <c r="H134" i="5" l="1"/>
  <c r="F511" i="5"/>
  <c r="G100" i="5"/>
  <c r="F472" i="5"/>
  <c r="G472" i="5" s="1"/>
  <c r="H472" i="5" s="1"/>
  <c r="F370" i="5"/>
  <c r="G370" i="5" s="1"/>
  <c r="H370" i="5" s="1"/>
  <c r="F404" i="5"/>
  <c r="G404" i="5" s="1"/>
  <c r="H404" i="5" s="1"/>
  <c r="F302" i="5"/>
  <c r="G302" i="5" s="1"/>
  <c r="H302" i="5" s="1"/>
  <c r="F234" i="5"/>
  <c r="G234" i="5" s="1"/>
  <c r="H234" i="5" s="1"/>
  <c r="F132" i="5"/>
  <c r="G132" i="5" s="1"/>
  <c r="H132" i="5" s="1"/>
  <c r="F438" i="5"/>
  <c r="G438" i="5" s="1"/>
  <c r="F200" i="5"/>
  <c r="G200" i="5" s="1"/>
  <c r="H200" i="5" s="1"/>
  <c r="F166" i="5"/>
  <c r="G166" i="5" s="1"/>
  <c r="H166" i="5" s="1"/>
  <c r="F268" i="5"/>
  <c r="G268" i="5" s="1"/>
  <c r="H268" i="5" s="1"/>
  <c r="F336" i="5"/>
  <c r="G336" i="5" s="1"/>
  <c r="H336" i="5" s="1"/>
  <c r="F98" i="5"/>
  <c r="BG43" i="6"/>
  <c r="BG44" i="6" s="1"/>
  <c r="D67" i="5" s="1"/>
  <c r="F67" i="5" s="1"/>
  <c r="BH43" i="6"/>
  <c r="BH44" i="6" s="1"/>
  <c r="D65" i="5" s="1"/>
  <c r="D59" i="5" l="1"/>
  <c r="D55" i="5"/>
  <c r="H438" i="5"/>
  <c r="H100" i="5"/>
  <c r="G511" i="5"/>
  <c r="F65" i="5"/>
  <c r="F305" i="5"/>
  <c r="G305" i="5" s="1"/>
  <c r="H305" i="5" s="1"/>
  <c r="F407" i="5"/>
  <c r="G407" i="5" s="1"/>
  <c r="F203" i="5"/>
  <c r="G203" i="5" s="1"/>
  <c r="H203" i="5" s="1"/>
  <c r="F135" i="5"/>
  <c r="G135" i="5" s="1"/>
  <c r="F271" i="5"/>
  <c r="G271" i="5" s="1"/>
  <c r="H271" i="5" s="1"/>
  <c r="F373" i="5"/>
  <c r="G373" i="5" s="1"/>
  <c r="H373" i="5" s="1"/>
  <c r="F441" i="5"/>
  <c r="G441" i="5" s="1"/>
  <c r="H441" i="5" s="1"/>
  <c r="F237" i="5"/>
  <c r="G237" i="5" s="1"/>
  <c r="H237" i="5" s="1"/>
  <c r="F101" i="5"/>
  <c r="F339" i="5"/>
  <c r="G339" i="5" s="1"/>
  <c r="H339" i="5" s="1"/>
  <c r="F169" i="5"/>
  <c r="G169" i="5" s="1"/>
  <c r="H169" i="5" s="1"/>
  <c r="F475" i="5"/>
  <c r="G475" i="5" s="1"/>
  <c r="H475" i="5" s="1"/>
  <c r="G98" i="5"/>
  <c r="H98" i="5" s="1"/>
  <c r="F509" i="5"/>
  <c r="H407" i="5" l="1"/>
  <c r="H135" i="5"/>
  <c r="G101" i="5"/>
  <c r="F512" i="5"/>
  <c r="F371" i="5"/>
  <c r="G371" i="5" s="1"/>
  <c r="H371" i="5" s="1"/>
  <c r="F337" i="5"/>
  <c r="G337" i="5" s="1"/>
  <c r="H337" i="5" s="1"/>
  <c r="F269" i="5"/>
  <c r="G269" i="5" s="1"/>
  <c r="H269" i="5" s="1"/>
  <c r="F201" i="5"/>
  <c r="G201" i="5" s="1"/>
  <c r="H201" i="5" s="1"/>
  <c r="F303" i="5"/>
  <c r="G303" i="5" s="1"/>
  <c r="H303" i="5" s="1"/>
  <c r="F439" i="5"/>
  <c r="G439" i="5" s="1"/>
  <c r="F235" i="5"/>
  <c r="G235" i="5" s="1"/>
  <c r="H235" i="5" s="1"/>
  <c r="F133" i="5"/>
  <c r="G133" i="5" s="1"/>
  <c r="H133" i="5" s="1"/>
  <c r="F405" i="5"/>
  <c r="G405" i="5" s="1"/>
  <c r="H405" i="5" s="1"/>
  <c r="F473" i="5"/>
  <c r="G473" i="5" s="1"/>
  <c r="H473" i="5" s="1"/>
  <c r="F167" i="5"/>
  <c r="G167" i="5" s="1"/>
  <c r="H167" i="5" s="1"/>
  <c r="F99" i="5"/>
  <c r="G509" i="5"/>
  <c r="H439" i="5" l="1"/>
  <c r="F510" i="5"/>
  <c r="G99" i="5"/>
  <c r="G512" i="5"/>
  <c r="H101" i="5"/>
  <c r="G510" i="5" l="1"/>
  <c r="B41" i="8" s="1"/>
  <c r="H99" i="5"/>
  <c r="F59" i="5"/>
  <c r="B40" i="8" l="1"/>
  <c r="B39" i="8"/>
  <c r="F161" i="5"/>
  <c r="F331" i="5"/>
  <c r="F467" i="5"/>
  <c r="F297" i="5"/>
  <c r="F433" i="5"/>
  <c r="F399" i="5"/>
  <c r="F263" i="5"/>
  <c r="F229" i="5"/>
  <c r="F195" i="5"/>
  <c r="F365" i="5"/>
  <c r="F127" i="5"/>
  <c r="F93" i="5"/>
  <c r="B43" i="8" l="1"/>
  <c r="B6" i="8" s="1"/>
  <c r="B8" i="8" s="1"/>
  <c r="B9" i="8" s="1"/>
  <c r="B12" i="8" s="1"/>
  <c r="F504" i="5"/>
  <c r="D70" i="5" l="1"/>
  <c r="E70" i="5"/>
  <c r="F158" i="5"/>
  <c r="G158" i="5" s="1"/>
  <c r="H158" i="5" s="1"/>
  <c r="F55" i="5"/>
  <c r="F89" i="5" s="1"/>
  <c r="F90" i="5" l="1"/>
  <c r="F157" i="5"/>
  <c r="F172" i="5" s="1"/>
  <c r="F463" i="5"/>
  <c r="F293" i="5"/>
  <c r="F429" i="5"/>
  <c r="F259" i="5"/>
  <c r="F361" i="5"/>
  <c r="F225" i="5"/>
  <c r="F327" i="5"/>
  <c r="F191" i="5"/>
  <c r="F395" i="5"/>
  <c r="F70" i="5"/>
  <c r="F430" i="5"/>
  <c r="G430" i="5" s="1"/>
  <c r="H430" i="5" s="1"/>
  <c r="F260" i="5"/>
  <c r="G260" i="5" s="1"/>
  <c r="H260" i="5" s="1"/>
  <c r="F396" i="5"/>
  <c r="G396" i="5" s="1"/>
  <c r="H396" i="5" s="1"/>
  <c r="F362" i="5"/>
  <c r="G362" i="5" s="1"/>
  <c r="H362" i="5" s="1"/>
  <c r="F226" i="5"/>
  <c r="G226" i="5" s="1"/>
  <c r="F192" i="5"/>
  <c r="G192" i="5" s="1"/>
  <c r="H192" i="5" s="1"/>
  <c r="F294" i="5"/>
  <c r="G294" i="5" s="1"/>
  <c r="H294" i="5" s="1"/>
  <c r="F464" i="5"/>
  <c r="G464" i="5" s="1"/>
  <c r="H464" i="5" s="1"/>
  <c r="F328" i="5"/>
  <c r="G328" i="5" s="1"/>
  <c r="H328" i="5" s="1"/>
  <c r="F123" i="5"/>
  <c r="F124" i="5"/>
  <c r="G124" i="5" s="1"/>
  <c r="F501" i="5" l="1"/>
  <c r="H124" i="5"/>
  <c r="H226" i="5"/>
  <c r="F500" i="5"/>
  <c r="F104" i="5"/>
  <c r="G90" i="5"/>
  <c r="G501" i="5" s="1"/>
  <c r="F206" i="5"/>
  <c r="F240" i="5"/>
  <c r="F308" i="5"/>
  <c r="F274" i="5"/>
  <c r="F342" i="5"/>
  <c r="F444" i="5"/>
  <c r="F138" i="5"/>
  <c r="F410" i="5"/>
  <c r="F376" i="5"/>
  <c r="F478" i="5"/>
  <c r="H90" i="5" l="1"/>
  <c r="F515" i="5"/>
  <c r="F517" i="5" s="1"/>
  <c r="G159" i="5" l="1"/>
  <c r="D502" i="5"/>
  <c r="E502" i="5"/>
  <c r="D499" i="5"/>
  <c r="H159" i="5" l="1"/>
  <c r="G502" i="5"/>
  <c r="D504" i="5"/>
  <c r="D500" i="5"/>
  <c r="D172" i="5"/>
  <c r="D516" i="5" s="1"/>
  <c r="G156" i="5"/>
  <c r="H156" i="5" l="1"/>
  <c r="D515" i="5"/>
  <c r="G153" i="5" l="1"/>
  <c r="H153" i="5" s="1"/>
  <c r="G322" i="5"/>
  <c r="H322" i="5" s="1"/>
  <c r="G425" i="5"/>
  <c r="H425" i="5" s="1"/>
  <c r="G189" i="5"/>
  <c r="H189" i="5" s="1"/>
  <c r="G325" i="5"/>
  <c r="H325" i="5" s="1"/>
  <c r="G186" i="5"/>
  <c r="H186" i="5" s="1"/>
  <c r="G257" i="5"/>
  <c r="G152" i="5"/>
  <c r="H152" i="5" s="1"/>
  <c r="G353" i="5"/>
  <c r="H353" i="5" s="1"/>
  <c r="G255" i="5"/>
  <c r="G251" i="5"/>
  <c r="H251" i="5" s="1"/>
  <c r="G357" i="5"/>
  <c r="H357" i="5" s="1"/>
  <c r="G187" i="5"/>
  <c r="H187" i="5" s="1"/>
  <c r="G118" i="5"/>
  <c r="G284" i="5"/>
  <c r="G386" i="5"/>
  <c r="G455" i="5"/>
  <c r="H455" i="5" s="1"/>
  <c r="G359" i="5"/>
  <c r="H359" i="5" s="1"/>
  <c r="G427" i="5"/>
  <c r="H427" i="5" s="1"/>
  <c r="G387" i="5"/>
  <c r="H387" i="5" s="1"/>
  <c r="G149" i="5"/>
  <c r="H149" i="5" s="1"/>
  <c r="G285" i="5"/>
  <c r="G155" i="5"/>
  <c r="H155" i="5" s="1"/>
  <c r="G220" i="5"/>
  <c r="H220" i="5" s="1"/>
  <c r="G182" i="5"/>
  <c r="H182" i="5" s="1"/>
  <c r="G250" i="5"/>
  <c r="G421" i="5"/>
  <c r="H421" i="5" s="1"/>
  <c r="G221" i="5"/>
  <c r="H221" i="5" s="1"/>
  <c r="G459" i="5"/>
  <c r="H459" i="5" s="1"/>
  <c r="G289" i="5"/>
  <c r="H289" i="5" s="1"/>
  <c r="G291" i="5"/>
  <c r="H291" i="5" s="1"/>
  <c r="G323" i="5"/>
  <c r="H323" i="5" s="1"/>
  <c r="G424" i="5"/>
  <c r="H424" i="5" s="1"/>
  <c r="G356" i="5"/>
  <c r="H356" i="5" s="1"/>
  <c r="G254" i="5"/>
  <c r="H254" i="5" s="1"/>
  <c r="G223" i="5"/>
  <c r="H223" i="5" s="1"/>
  <c r="G461" i="5"/>
  <c r="H461" i="5" s="1"/>
  <c r="G458" i="5"/>
  <c r="H458" i="5" s="1"/>
  <c r="G390" i="5"/>
  <c r="H390" i="5" s="1"/>
  <c r="G391" i="5"/>
  <c r="H391" i="5" s="1"/>
  <c r="G115" i="5"/>
  <c r="G225" i="5"/>
  <c r="G433" i="5"/>
  <c r="H433" i="5" s="1"/>
  <c r="G318" i="5"/>
  <c r="H318" i="5" s="1"/>
  <c r="H284" i="5" l="1"/>
  <c r="H285" i="5"/>
  <c r="H257" i="5"/>
  <c r="H255" i="5"/>
  <c r="H225" i="5"/>
  <c r="G216" i="5"/>
  <c r="H216" i="5" s="1"/>
  <c r="G229" i="5"/>
  <c r="H229" i="5" s="1"/>
  <c r="G191" i="5"/>
  <c r="H191" i="5" s="1"/>
  <c r="E496" i="5"/>
  <c r="G217" i="5"/>
  <c r="H217" i="5" s="1"/>
  <c r="G463" i="5"/>
  <c r="H463" i="5" s="1"/>
  <c r="G467" i="5"/>
  <c r="H467" i="5" s="1"/>
  <c r="G454" i="5"/>
  <c r="H115" i="5"/>
  <c r="H386" i="5"/>
  <c r="G331" i="5"/>
  <c r="H331" i="5" s="1"/>
  <c r="G365" i="5"/>
  <c r="H365" i="5" s="1"/>
  <c r="G361" i="5"/>
  <c r="H361" i="5" s="1"/>
  <c r="G352" i="5"/>
  <c r="E498" i="5"/>
  <c r="G121" i="5"/>
  <c r="E499" i="5"/>
  <c r="G88" i="5"/>
  <c r="G297" i="5"/>
  <c r="H297" i="5" s="1"/>
  <c r="G288" i="5"/>
  <c r="G495" i="5" s="1"/>
  <c r="G293" i="5"/>
  <c r="H293" i="5" s="1"/>
  <c r="G399" i="5"/>
  <c r="H399" i="5" s="1"/>
  <c r="G119" i="5"/>
  <c r="G420" i="5"/>
  <c r="G429" i="5"/>
  <c r="H429" i="5" s="1"/>
  <c r="G393" i="5"/>
  <c r="H393" i="5" s="1"/>
  <c r="G161" i="5"/>
  <c r="H161" i="5" s="1"/>
  <c r="G148" i="5"/>
  <c r="G157" i="5"/>
  <c r="H157" i="5" s="1"/>
  <c r="H250" i="5"/>
  <c r="G183" i="5"/>
  <c r="H183" i="5" s="1"/>
  <c r="E492" i="5"/>
  <c r="G195" i="5"/>
  <c r="E495" i="5"/>
  <c r="G127" i="5"/>
  <c r="H127" i="5" s="1"/>
  <c r="G263" i="5"/>
  <c r="H263" i="5" s="1"/>
  <c r="G259" i="5"/>
  <c r="H259" i="5" s="1"/>
  <c r="G327" i="5"/>
  <c r="H327" i="5" s="1"/>
  <c r="G319" i="5"/>
  <c r="G395" i="5"/>
  <c r="H395" i="5" s="1"/>
  <c r="G123" i="5"/>
  <c r="H123" i="5" s="1"/>
  <c r="E491" i="5"/>
  <c r="G114" i="5"/>
  <c r="H118" i="5"/>
  <c r="E240" i="5" l="1"/>
  <c r="H195" i="5"/>
  <c r="E376" i="5"/>
  <c r="G240" i="5"/>
  <c r="E444" i="5"/>
  <c r="H119" i="5"/>
  <c r="G496" i="5"/>
  <c r="G93" i="5"/>
  <c r="E504" i="5"/>
  <c r="H454" i="5"/>
  <c r="G478" i="5"/>
  <c r="B317" i="9" s="1"/>
  <c r="H319" i="5"/>
  <c r="G342" i="5"/>
  <c r="H148" i="5"/>
  <c r="G172" i="5"/>
  <c r="E500" i="5"/>
  <c r="G89" i="5"/>
  <c r="H352" i="5"/>
  <c r="G376" i="5"/>
  <c r="B239" i="9" s="1"/>
  <c r="G410" i="5"/>
  <c r="H114" i="5"/>
  <c r="G138" i="5"/>
  <c r="G491" i="5"/>
  <c r="E138" i="5"/>
  <c r="E274" i="5"/>
  <c r="G274" i="5"/>
  <c r="E104" i="5"/>
  <c r="E410" i="5"/>
  <c r="E342" i="5"/>
  <c r="E308" i="5"/>
  <c r="G206" i="5"/>
  <c r="E206" i="5"/>
  <c r="E172" i="5"/>
  <c r="H420" i="5"/>
  <c r="G444" i="5"/>
  <c r="H288" i="5"/>
  <c r="G308" i="5"/>
  <c r="G499" i="5"/>
  <c r="H88" i="5"/>
  <c r="H121" i="5"/>
  <c r="G498" i="5"/>
  <c r="G492" i="5"/>
  <c r="E478" i="5"/>
  <c r="H444" i="5" l="1"/>
  <c r="P34" i="5" s="1"/>
  <c r="B291" i="9"/>
  <c r="H206" i="5"/>
  <c r="P27" i="5" s="1"/>
  <c r="B109" i="9"/>
  <c r="H172" i="5"/>
  <c r="P26" i="5" s="1"/>
  <c r="B83" i="9"/>
  <c r="H274" i="5"/>
  <c r="P29" i="5" s="1"/>
  <c r="B161" i="9"/>
  <c r="H138" i="5"/>
  <c r="P25" i="5" s="1"/>
  <c r="B58" i="9"/>
  <c r="H308" i="5"/>
  <c r="P30" i="5" s="1"/>
  <c r="B187" i="9"/>
  <c r="H342" i="5"/>
  <c r="P31" i="5" s="1"/>
  <c r="B213" i="9"/>
  <c r="H410" i="5"/>
  <c r="P33" i="5" s="1"/>
  <c r="B265" i="9"/>
  <c r="H240" i="5"/>
  <c r="P28" i="5" s="1"/>
  <c r="B135" i="9"/>
  <c r="H376" i="5"/>
  <c r="P32" i="5" s="1"/>
  <c r="Q32" i="5" s="1"/>
  <c r="E515" i="5"/>
  <c r="G500" i="5"/>
  <c r="H89" i="5"/>
  <c r="E516" i="5"/>
  <c r="G104" i="5"/>
  <c r="G504" i="5"/>
  <c r="H93" i="5"/>
  <c r="H478" i="5"/>
  <c r="P35" i="5" s="1"/>
  <c r="Q35" i="5" s="1"/>
  <c r="B260" i="9" l="1"/>
  <c r="Q33" i="5"/>
  <c r="B261" i="9" s="1"/>
  <c r="B156" i="9"/>
  <c r="Q29" i="5"/>
  <c r="B157" i="9" s="1"/>
  <c r="B104" i="9"/>
  <c r="Q27" i="5"/>
  <c r="B105" i="9" s="1"/>
  <c r="B182" i="9"/>
  <c r="Q30" i="5"/>
  <c r="B183" i="9" s="1"/>
  <c r="B130" i="9"/>
  <c r="Q28" i="5"/>
  <c r="B131" i="9" s="1"/>
  <c r="B208" i="9"/>
  <c r="Q31" i="5"/>
  <c r="B209" i="9" s="1"/>
  <c r="Q25" i="5"/>
  <c r="B54" i="9" s="1"/>
  <c r="Q26" i="5"/>
  <c r="B79" i="9" s="1"/>
  <c r="Q34" i="5"/>
  <c r="B287" i="9" s="1"/>
  <c r="B53" i="9"/>
  <c r="B78" i="9"/>
  <c r="B286" i="9"/>
  <c r="B313" i="9"/>
  <c r="B312" i="9"/>
  <c r="B235" i="9"/>
  <c r="B234" i="9"/>
  <c r="H104" i="5"/>
  <c r="P24" i="5" s="1"/>
  <c r="Q24" i="5" s="1"/>
  <c r="B32" i="9"/>
  <c r="G516" i="5"/>
  <c r="G515" i="5"/>
  <c r="B28" i="9" l="1"/>
  <c r="B27" i="9"/>
  <c r="G5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Lene I. T. Thomsen</author>
  </authors>
  <commentList>
    <comment ref="B9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12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15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19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22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26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29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32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36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39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43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  <comment ref="B465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Kompetanceudvikling eksterne tjenesteydelser:</t>
        </r>
        <r>
          <rPr>
            <sz val="9"/>
            <color indexed="81"/>
            <rFont val="Tahoma"/>
            <family val="2"/>
          </rPr>
          <t xml:space="preserve">
Med eksterne tjenesteydelser menes faglige ydelser i forhold til kompetenceudvikling.
Et eksempel kan være udgifter til en oplægsholder eller konsulent, der forestår kompetenceudvikling på tilbuddet.</t>
        </r>
      </text>
    </comment>
  </commentList>
</comments>
</file>

<file path=xl/sharedStrings.xml><?xml version="1.0" encoding="utf-8"?>
<sst xmlns="http://schemas.openxmlformats.org/spreadsheetml/2006/main" count="1363" uniqueCount="228">
  <si>
    <t xml:space="preserve"> </t>
  </si>
  <si>
    <t>Skema til beregning af takster på det sociale område</t>
  </si>
  <si>
    <t>I alt</t>
  </si>
  <si>
    <t>Fordeling af fællesudgifter</t>
  </si>
  <si>
    <t>Område</t>
  </si>
  <si>
    <t>Kto. tekst</t>
  </si>
  <si>
    <t>Reguleringer i forhold til tidligere år</t>
  </si>
  <si>
    <t>Fællesudgifter</t>
  </si>
  <si>
    <t>Fællesudgifter - udgifter til fordeling på tværs af tilbuddets afdelinger</t>
  </si>
  <si>
    <t>Andel af fællesudgifter</t>
  </si>
  <si>
    <t>Standard dagstakst per plads pr. dag</t>
  </si>
  <si>
    <t>Forudsætninger</t>
  </si>
  <si>
    <t>Tillæg til tjenestemænd</t>
  </si>
  <si>
    <t>Tillæg til videreudvikling</t>
  </si>
  <si>
    <t>Tillæg til central ledelse og administration</t>
  </si>
  <si>
    <t>Afskrivning, bygninger, år</t>
  </si>
  <si>
    <t>Antal dage i året</t>
  </si>
  <si>
    <t>F</t>
  </si>
  <si>
    <t>V</t>
  </si>
  <si>
    <t>Beregningsforudsætninger på afdelingsniveau</t>
  </si>
  <si>
    <t>År</t>
  </si>
  <si>
    <t>Afdrag</t>
  </si>
  <si>
    <t>Restgæld</t>
  </si>
  <si>
    <t>Forrentning af grundværdien</t>
  </si>
  <si>
    <t>Forrentning</t>
  </si>
  <si>
    <t>årstal</t>
  </si>
  <si>
    <t>Årstal</t>
  </si>
  <si>
    <t>Andre afskrivninger</t>
  </si>
  <si>
    <t>beløb</t>
  </si>
  <si>
    <t>forudsætninger</t>
  </si>
  <si>
    <t>afskrivningsperiode</t>
  </si>
  <si>
    <t>start år</t>
  </si>
  <si>
    <t>år</t>
  </si>
  <si>
    <t>afdrag</t>
  </si>
  <si>
    <r>
      <t xml:space="preserve">Forudsætninger - </t>
    </r>
    <r>
      <rPr>
        <b/>
        <sz val="8"/>
        <rFont val="Arial"/>
        <family val="2"/>
      </rPr>
      <t>skal indtastet til det videre beregningsgrundlag</t>
    </r>
  </si>
  <si>
    <t>Belægnings- forudsætning (%)</t>
  </si>
  <si>
    <t>Afskrivning og forrentning af kapitalapparat</t>
  </si>
  <si>
    <t>Overført til beregningsgrundlag</t>
  </si>
  <si>
    <t>Beløb</t>
  </si>
  <si>
    <t>Start år</t>
  </si>
  <si>
    <t>Afskrivningsperiode</t>
  </si>
  <si>
    <t xml:space="preserve">Tast kun i de grå felter </t>
  </si>
  <si>
    <t>Overføres automatisk til beregningsgrundlag</t>
  </si>
  <si>
    <t>Overføres automatisk til beregningsgrundlag……………………………………….</t>
  </si>
  <si>
    <t>Det anbefales at læse vejledningen inden skabelonen udfyldes - tast kun i de grå felter !!</t>
  </si>
  <si>
    <t>Forrentning og afskrivning af ejendomme opført før 1.1.1999</t>
  </si>
  <si>
    <t>Grundværdi  pr. 1.1.2004</t>
  </si>
  <si>
    <t>Takst</t>
  </si>
  <si>
    <t>Takstindtægt</t>
  </si>
  <si>
    <t>Nr. (tilbudsnummer + selvvalgt løbenummer)</t>
  </si>
  <si>
    <t>Navn på ydelse (afdeling/takst)</t>
  </si>
  <si>
    <t>Ydelse 2</t>
  </si>
  <si>
    <t>Ydelse 3</t>
  </si>
  <si>
    <t>Ydelse 4</t>
  </si>
  <si>
    <t>Ydelse 5</t>
  </si>
  <si>
    <t>Ydelse 6</t>
  </si>
  <si>
    <t>Ydelse 7</t>
  </si>
  <si>
    <t>Ydelse 8</t>
  </si>
  <si>
    <t>Ydelse 9</t>
  </si>
  <si>
    <t>Ydelse 10</t>
  </si>
  <si>
    <t>Tilbudets navn</t>
  </si>
  <si>
    <t>Tillægstakst: ja/nej</t>
  </si>
  <si>
    <t>Øvrigt</t>
  </si>
  <si>
    <t xml:space="preserve">Bygningsværdi pr. 1.1.2004 </t>
  </si>
  <si>
    <t>Tilbudets nr.</t>
  </si>
  <si>
    <r>
      <t xml:space="preserve">Lovgrundlag
</t>
    </r>
    <r>
      <rPr>
        <b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Vælges fra liste i indberetnings-systemet</t>
    </r>
  </si>
  <si>
    <r>
      <t xml:space="preserve">Målgruppe eller område
</t>
    </r>
    <r>
      <rPr>
        <b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Vælges fra liste i indberetnings-systemet</t>
    </r>
  </si>
  <si>
    <r>
      <t>Hvis tillægstakst,</t>
    </r>
    <r>
      <rPr>
        <b/>
        <sz val="9"/>
        <color indexed="10"/>
        <rFont val="Arial"/>
        <family val="2"/>
      </rPr>
      <t xml:space="preserve"> </t>
    </r>
    <r>
      <rPr>
        <b/>
        <sz val="9"/>
        <color indexed="8"/>
        <rFont val="Arial"/>
        <family val="2"/>
      </rPr>
      <t>hvad er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taksten den skal kombineres med</t>
    </r>
  </si>
  <si>
    <t>Taksten opkræves i 11 eller 12 måneder</t>
  </si>
  <si>
    <t>afskrivningsperiode i år</t>
  </si>
  <si>
    <t>Start måned</t>
  </si>
  <si>
    <t>rente</t>
  </si>
  <si>
    <t>januar = 1, februar = 2 osv</t>
  </si>
  <si>
    <t>Rentesats - 20-årigt fastforrentet inkonvertibelt lån i Kommunekredit'</t>
  </si>
  <si>
    <t>Udvikling (0,5 %)</t>
  </si>
  <si>
    <t xml:space="preserve">Indtastning </t>
  </si>
  <si>
    <t>Forrentning og afskrivning</t>
  </si>
  <si>
    <t>Bemærkninger</t>
  </si>
  <si>
    <t>Tallene hentes fra summeringstabellen</t>
  </si>
  <si>
    <t>Interne bemærkninger</t>
  </si>
  <si>
    <t>Driftsregnskab</t>
  </si>
  <si>
    <t>kr.</t>
  </si>
  <si>
    <t>Driftsregnskab på tilbud</t>
  </si>
  <si>
    <t>A2:Faktisk afregningsgrundlag</t>
  </si>
  <si>
    <t xml:space="preserve">Anskaffelser der aktiveres </t>
  </si>
  <si>
    <t>Andet</t>
  </si>
  <si>
    <t>Indhold</t>
  </si>
  <si>
    <t>kroner</t>
  </si>
  <si>
    <t>A4=A2+A3: Det faktiske korrigerede regnskab</t>
  </si>
  <si>
    <t>Mindreforbrug = minus merforbrug = plus</t>
  </si>
  <si>
    <t>A5: Samlet regulering</t>
  </si>
  <si>
    <t>A6:Mellemregning - beregning af tilbudets overførsel</t>
  </si>
  <si>
    <t>A2: Faktisk afregningsgrundlag</t>
  </si>
  <si>
    <t>M : Tilbudet budget</t>
  </si>
  <si>
    <t>M : Tilbudet regnskab</t>
  </si>
  <si>
    <t>M: Mer-/mindreforbrug</t>
  </si>
  <si>
    <t>A6: Faktisk overførsel</t>
  </si>
  <si>
    <t>Tallet hentes fra tabellen under</t>
  </si>
  <si>
    <t>Mindreforbrug = plus merforbrug = minus</t>
  </si>
  <si>
    <t>Minus = taksten opskrives plus = taksten nedskrives</t>
  </si>
  <si>
    <t>Tilbudet navn</t>
  </si>
  <si>
    <t xml:space="preserve">Afregningsdage </t>
  </si>
  <si>
    <t>Andel af ikke direkte henførbare udgifter i %</t>
  </si>
  <si>
    <t>A1: Samlet faktisk provenue/takstregulering</t>
  </si>
  <si>
    <t>Efterregulerings regnskab</t>
  </si>
  <si>
    <r>
      <t xml:space="preserve">Ydelsestypen:
</t>
    </r>
    <r>
      <rPr>
        <b/>
        <sz val="9"/>
        <color indexed="8"/>
        <rFont val="Arial"/>
        <family val="2"/>
      </rPr>
      <t xml:space="preserve">* </t>
    </r>
    <r>
      <rPr>
        <sz val="8"/>
        <color indexed="8"/>
        <rFont val="Arial"/>
        <family val="2"/>
      </rPr>
      <t>Alm. rammeaftale-ydelse
* Særforanstaltning
*Andet</t>
    </r>
  </si>
  <si>
    <t>Overhead (max 5%)</t>
  </si>
  <si>
    <t>Ny takst</t>
  </si>
  <si>
    <t>Ændring i takst</t>
  </si>
  <si>
    <t>Regulering</t>
  </si>
  <si>
    <t>Kompetence-
udvikling</t>
  </si>
  <si>
    <t>Ydelse 11</t>
  </si>
  <si>
    <t>Ydelse 12</t>
  </si>
  <si>
    <t>Kompetenceudvikling</t>
  </si>
  <si>
    <t>Husleje</t>
  </si>
  <si>
    <t>I ALT</t>
  </si>
  <si>
    <t>Ydelse 1</t>
  </si>
  <si>
    <t>Administrationsomkostninger</t>
  </si>
  <si>
    <t>Tilsynstakst</t>
  </si>
  <si>
    <t>Andel af centrale administration, overhead, beregnet</t>
  </si>
  <si>
    <t>Intern udvikling 0,5%, beregnet</t>
  </si>
  <si>
    <t>Ejendoms-
omkostninger
herunder fra "indregnes i taksterne" fra BKF</t>
  </si>
  <si>
    <t>Afskrivninger/ Øvrige 
kapitalapparat-
omkostninger</t>
  </si>
  <si>
    <t>Finansieringsudgifter</t>
  </si>
  <si>
    <t>Beregnet forrentning af kapitaludlæg - ejendom</t>
  </si>
  <si>
    <t>Beregnet forrentning af kapitaludlæg - øvrige kapitalapperat</t>
  </si>
  <si>
    <t>Beregnet forrentning af kapitaludlæg - driftskapital</t>
  </si>
  <si>
    <t>Budget i alt
tilsynsskema</t>
  </si>
  <si>
    <t>I alt 
for området</t>
  </si>
  <si>
    <t>Vikarer / vikarbureau</t>
  </si>
  <si>
    <t>Tøj og lommepenge</t>
  </si>
  <si>
    <t>Ekstern behandling / rådgivning borgere</t>
  </si>
  <si>
    <t>Vedligehold, lejede bygning</t>
  </si>
  <si>
    <t>Forsikringer, ejendomsskatter , 
Forbrugsafgifter (el, varme, vand, renovation mv)</t>
  </si>
  <si>
    <t>Vedligehold, ejede bygninger</t>
  </si>
  <si>
    <t>kontrol</t>
  </si>
  <si>
    <t>BYGNINGER</t>
  </si>
  <si>
    <t>Type</t>
  </si>
  <si>
    <t>Øvrig  kapital apparat</t>
  </si>
  <si>
    <t>Bygninger</t>
  </si>
  <si>
    <t>inventar og 
driftsmateriel</t>
  </si>
  <si>
    <t>Ejendoms-
omkostninger</t>
  </si>
  <si>
    <t>Regulering tidligere år</t>
  </si>
  <si>
    <t>Administrativt og teknisk personale</t>
  </si>
  <si>
    <t xml:space="preserve">Ejendoms-
omkostninger
</t>
  </si>
  <si>
    <t>Øvrigt driftsbudget</t>
  </si>
  <si>
    <t>fri felt</t>
  </si>
  <si>
    <t>Øvrige driftsomkostninger, der skal medregnes</t>
  </si>
  <si>
    <t>Tjenestemandspensioner</t>
  </si>
  <si>
    <t>Adm.bidrag / andel af central adm. &amp; ledelse</t>
  </si>
  <si>
    <t xml:space="preserve">Afskrivning - bygninger  </t>
  </si>
  <si>
    <t>Afskrivning - Andre anlæg, driftsmateriel og inventar</t>
  </si>
  <si>
    <t>Beskæftigelse og værkstedsudgifter</t>
  </si>
  <si>
    <t>B 5: 5 % grænsen</t>
  </si>
  <si>
    <t>Personale omkostninger/Lønomkostninger (inkl. tjenestemandspension)</t>
  </si>
  <si>
    <t>Øverste ledelse/mellem ledelse</t>
  </si>
  <si>
    <t>Borgerrelaterede omkostninger/ Øvrige aktivitetsomkostninger</t>
  </si>
  <si>
    <t>Administrations-omkostninger</t>
  </si>
  <si>
    <t>Skema til indberetning af takster</t>
  </si>
  <si>
    <t>Rammeaftale på det sociale område og det almene ældreboligområde</t>
  </si>
  <si>
    <t>Tilbuddets nr.</t>
  </si>
  <si>
    <t>Tilbuddets navn</t>
  </si>
  <si>
    <t>Kontaktperson vedr. budget, takster og takstsammenligning</t>
  </si>
  <si>
    <t>Navn</t>
  </si>
  <si>
    <t>E-mail</t>
  </si>
  <si>
    <t>Telefon</t>
  </si>
  <si>
    <t>Ydelse/takstnr.</t>
  </si>
  <si>
    <t>Y1</t>
  </si>
  <si>
    <t>Ydelsesnavn/takstnavn</t>
  </si>
  <si>
    <t>Y2a</t>
  </si>
  <si>
    <t>Y2b</t>
  </si>
  <si>
    <t>Y2c</t>
  </si>
  <si>
    <t>Y2d</t>
  </si>
  <si>
    <t>Målgruppe eller område</t>
  </si>
  <si>
    <t>Y3</t>
  </si>
  <si>
    <t>Lovgrundlag</t>
  </si>
  <si>
    <t>Y4</t>
  </si>
  <si>
    <t>Ydelsestype</t>
  </si>
  <si>
    <t>Y5</t>
  </si>
  <si>
    <t>Pladsnormering/antal ydelser</t>
  </si>
  <si>
    <t>Y6b</t>
  </si>
  <si>
    <t>Tillægstakst=ja / selvstændig plads=nej</t>
  </si>
  <si>
    <t>Y6c</t>
  </si>
  <si>
    <t>Belægningsprocent</t>
  </si>
  <si>
    <t>Y7b</t>
  </si>
  <si>
    <t>Bemærkninger til belægningsprocenten, hvis den afviger fra gennemsnittet de sidste to år</t>
  </si>
  <si>
    <t>Y7c</t>
  </si>
  <si>
    <t>Antal måneder, taksten er beregnet udfra (11 eller 12)</t>
  </si>
  <si>
    <t>Y7d</t>
  </si>
  <si>
    <t>Takst pr. dag</t>
  </si>
  <si>
    <t>Y8b</t>
  </si>
  <si>
    <t>Y8c</t>
  </si>
  <si>
    <t>Hvis tillægstakst, hvilken takst skal den kombineres med</t>
  </si>
  <si>
    <t>Y8e</t>
  </si>
  <si>
    <t>Y9.8</t>
  </si>
  <si>
    <t>Kontrol</t>
  </si>
  <si>
    <t>Generelle bemærkninger til ydelsen / takstområdet</t>
  </si>
  <si>
    <t>Y10</t>
  </si>
  <si>
    <t>Klynge eller højt specialiseret</t>
  </si>
  <si>
    <t>Klynge versus høj specialiseret tilbud</t>
  </si>
  <si>
    <t>Y3b</t>
  </si>
  <si>
    <t xml:space="preserve">H) reguleringer </t>
  </si>
  <si>
    <t>Omkostningsgrundlaget for taksten</t>
  </si>
  <si>
    <t>Bemærkninger til takstudviklingen</t>
  </si>
  <si>
    <t>Y10b</t>
  </si>
  <si>
    <t>KL´s fremskrivningsprocent</t>
  </si>
  <si>
    <t xml:space="preserve">  </t>
  </si>
  <si>
    <t>Budget 2024
til fordeling</t>
  </si>
  <si>
    <t>Borgerrelateret personale - faglært</t>
  </si>
  <si>
    <t>Borgerrelateret personale - ufaglært</t>
  </si>
  <si>
    <t>Aktivitet</t>
  </si>
  <si>
    <t>Husholdning</t>
  </si>
  <si>
    <t>Transport</t>
  </si>
  <si>
    <t>Ekstern faglig supervision og sparring</t>
  </si>
  <si>
    <t>Andre Indtægter</t>
  </si>
  <si>
    <t>Andre indtægter</t>
  </si>
  <si>
    <t>Antal normerede pladser/ ydelser pr. 1/1 2025
Se vejledning</t>
  </si>
  <si>
    <t>Hvis ydelsen findes i 2024:
Tilbudsnavn 2024+ Ydelsesnavn 2024
Vælges fra liste i indberetnings-systemet</t>
  </si>
  <si>
    <t>Hvis ydelsen findes i 2024:
Takst i 2024</t>
  </si>
  <si>
    <t>Findes ydelsen i 2024 Ja/nej</t>
  </si>
  <si>
    <t>Budget 2025</t>
  </si>
  <si>
    <t>Svarer ydelsen til en aktuel ydelse i 2024</t>
  </si>
  <si>
    <t>Tilbud 2024 + ydelse 2024</t>
  </si>
  <si>
    <t>Taksten i 2024</t>
  </si>
  <si>
    <t>Afvigelse i procent fra taksten i 2024 med tillæg af KL's fremskrivningsprocent</t>
  </si>
  <si>
    <t>A3: Mindreforbrug/merforbrug, som er overført til driftsbudgettet fra 2024</t>
  </si>
  <si>
    <t>A6: Overførsel til næste budgetår. 2026</t>
  </si>
  <si>
    <t>A7: Indregnes i taksterne i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</si>
</sst>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_ * #,##0_ ;_ * \-#,##0_ ;_ * &quot;-&quot;??_ ;_ @_ "/>
  </numFmts>
  <fonts count="4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Trebuchet MS"/>
      <family val="2"/>
    </font>
    <font>
      <b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theme="0" tint="-4.9989318521683403E-2"/>
      <name val="Arial Narrow"/>
      <family val="2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u/>
      <sz val="10"/>
      <name val="Trebuchet MS"/>
      <family val="2"/>
    </font>
    <font>
      <u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i/>
      <sz val="10"/>
      <name val="Trebuchet MS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7" fontId="3" fillId="0" borderId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421">
    <xf numFmtId="0" fontId="0" fillId="0" borderId="0" xfId="0"/>
    <xf numFmtId="0" fontId="4" fillId="0" borderId="0" xfId="0" applyFont="1"/>
    <xf numFmtId="3" fontId="0" fillId="2" borderId="1" xfId="0" applyNumberFormat="1" applyFill="1" applyBorder="1"/>
    <xf numFmtId="3" fontId="0" fillId="0" borderId="2" xfId="0" applyNumberFormat="1" applyBorder="1"/>
    <xf numFmtId="3" fontId="0" fillId="0" borderId="0" xfId="0" applyNumberFormat="1"/>
    <xf numFmtId="165" fontId="0" fillId="0" borderId="4" xfId="0" applyNumberFormat="1" applyBorder="1"/>
    <xf numFmtId="0" fontId="0" fillId="0" borderId="5" xfId="0" applyBorder="1"/>
    <xf numFmtId="1" fontId="0" fillId="0" borderId="4" xfId="0" applyNumberFormat="1" applyBorder="1"/>
    <xf numFmtId="3" fontId="0" fillId="0" borderId="6" xfId="0" applyNumberFormat="1" applyBorder="1"/>
    <xf numFmtId="3" fontId="0" fillId="3" borderId="8" xfId="0" applyNumberFormat="1" applyFill="1" applyBorder="1"/>
    <xf numFmtId="3" fontId="0" fillId="3" borderId="4" xfId="0" applyNumberFormat="1" applyFill="1" applyBorder="1"/>
    <xf numFmtId="3" fontId="0" fillId="3" borderId="11" xfId="0" applyNumberFormat="1" applyFill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3" fontId="5" fillId="0" borderId="0" xfId="0" applyNumberFormat="1" applyFont="1"/>
    <xf numFmtId="0" fontId="0" fillId="2" borderId="15" xfId="0" applyFill="1" applyBorder="1"/>
    <xf numFmtId="0" fontId="0" fillId="0" borderId="16" xfId="0" quotePrefix="1" applyBorder="1" applyAlignment="1">
      <alignment horizontal="left"/>
    </xf>
    <xf numFmtId="0" fontId="0" fillId="0" borderId="16" xfId="0" applyBorder="1" applyAlignment="1">
      <alignment wrapText="1"/>
    </xf>
    <xf numFmtId="0" fontId="0" fillId="0" borderId="19" xfId="0" applyBorder="1"/>
    <xf numFmtId="0" fontId="0" fillId="4" borderId="20" xfId="0" applyFill="1" applyBorder="1"/>
    <xf numFmtId="0" fontId="0" fillId="4" borderId="5" xfId="0" applyFill="1" applyBorder="1"/>
    <xf numFmtId="0" fontId="11" fillId="0" borderId="0" xfId="0" applyFont="1"/>
    <xf numFmtId="0" fontId="0" fillId="4" borderId="21" xfId="0" applyFill="1" applyBorder="1"/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2" fillId="4" borderId="21" xfId="0" applyFont="1" applyFill="1" applyBorder="1"/>
    <xf numFmtId="0" fontId="0" fillId="4" borderId="24" xfId="0" applyFill="1" applyBorder="1"/>
    <xf numFmtId="165" fontId="0" fillId="2" borderId="4" xfId="0" applyNumberFormat="1" applyFill="1" applyBorder="1"/>
    <xf numFmtId="0" fontId="6" fillId="4" borderId="25" xfId="0" applyFont="1" applyFill="1" applyBorder="1" applyAlignment="1">
      <alignment horizontal="center" vertical="center" wrapText="1"/>
    </xf>
    <xf numFmtId="0" fontId="0" fillId="4" borderId="26" xfId="0" applyFill="1" applyBorder="1"/>
    <xf numFmtId="0" fontId="5" fillId="4" borderId="21" xfId="0" applyFont="1" applyFill="1" applyBorder="1"/>
    <xf numFmtId="0" fontId="0" fillId="4" borderId="22" xfId="0" applyFill="1" applyBorder="1"/>
    <xf numFmtId="0" fontId="6" fillId="0" borderId="22" xfId="0" applyFont="1" applyBorder="1" applyAlignment="1">
      <alignment horizontal="center" vertical="center" wrapText="1"/>
    </xf>
    <xf numFmtId="0" fontId="0" fillId="4" borderId="23" xfId="0" applyFill="1" applyBorder="1"/>
    <xf numFmtId="3" fontId="0" fillId="0" borderId="5" xfId="0" applyNumberFormat="1" applyBorder="1"/>
    <xf numFmtId="0" fontId="0" fillId="0" borderId="27" xfId="0" applyBorder="1"/>
    <xf numFmtId="0" fontId="0" fillId="0" borderId="28" xfId="0" applyBorder="1"/>
    <xf numFmtId="0" fontId="0" fillId="0" borderId="13" xfId="0" applyBorder="1"/>
    <xf numFmtId="0" fontId="0" fillId="0" borderId="23" xfId="0" applyBorder="1"/>
    <xf numFmtId="0" fontId="0" fillId="0" borderId="29" xfId="0" applyBorder="1"/>
    <xf numFmtId="3" fontId="0" fillId="0" borderId="29" xfId="0" applyNumberFormat="1" applyBorder="1"/>
    <xf numFmtId="0" fontId="0" fillId="0" borderId="30" xfId="0" applyBorder="1"/>
    <xf numFmtId="0" fontId="0" fillId="0" borderId="4" xfId="0" applyBorder="1"/>
    <xf numFmtId="0" fontId="0" fillId="4" borderId="31" xfId="0" applyFill="1" applyBorder="1"/>
    <xf numFmtId="0" fontId="0" fillId="4" borderId="0" xfId="0" applyFill="1"/>
    <xf numFmtId="3" fontId="0" fillId="2" borderId="27" xfId="0" applyNumberFormat="1" applyFill="1" applyBorder="1"/>
    <xf numFmtId="0" fontId="0" fillId="4" borderId="15" xfId="0" applyFill="1" applyBorder="1"/>
    <xf numFmtId="0" fontId="0" fillId="0" borderId="32" xfId="0" applyBorder="1"/>
    <xf numFmtId="0" fontId="0" fillId="0" borderId="6" xfId="0" applyBorder="1"/>
    <xf numFmtId="0" fontId="0" fillId="0" borderId="33" xfId="0" applyBorder="1"/>
    <xf numFmtId="0" fontId="0" fillId="4" borderId="34" xfId="0" applyFill="1" applyBorder="1"/>
    <xf numFmtId="0" fontId="0" fillId="4" borderId="35" xfId="0" applyFill="1" applyBorder="1"/>
    <xf numFmtId="3" fontId="0" fillId="0" borderId="26" xfId="0" applyNumberFormat="1" applyBorder="1"/>
    <xf numFmtId="0" fontId="5" fillId="4" borderId="34" xfId="0" applyFont="1" applyFill="1" applyBorder="1"/>
    <xf numFmtId="0" fontId="0" fillId="0" borderId="36" xfId="0" applyBorder="1"/>
    <xf numFmtId="0" fontId="0" fillId="0" borderId="2" xfId="0" applyBorder="1"/>
    <xf numFmtId="0" fontId="0" fillId="0" borderId="9" xfId="0" applyBorder="1"/>
    <xf numFmtId="0" fontId="0" fillId="0" borderId="35" xfId="0" applyBorder="1"/>
    <xf numFmtId="0" fontId="0" fillId="0" borderId="14" xfId="0" applyBorder="1"/>
    <xf numFmtId="0" fontId="5" fillId="4" borderId="21" xfId="0" applyFont="1" applyFill="1" applyBorder="1" applyAlignment="1">
      <alignment wrapText="1"/>
    </xf>
    <xf numFmtId="0" fontId="0" fillId="4" borderId="27" xfId="0" applyFill="1" applyBorder="1"/>
    <xf numFmtId="0" fontId="0" fillId="4" borderId="28" xfId="0" applyFill="1" applyBorder="1"/>
    <xf numFmtId="0" fontId="0" fillId="4" borderId="25" xfId="0" applyFill="1" applyBorder="1"/>
    <xf numFmtId="0" fontId="0" fillId="2" borderId="37" xfId="0" applyFill="1" applyBorder="1"/>
    <xf numFmtId="0" fontId="0" fillId="2" borderId="13" xfId="0" applyFill="1" applyBorder="1"/>
    <xf numFmtId="165" fontId="0" fillId="0" borderId="33" xfId="0" applyNumberFormat="1" applyBorder="1"/>
    <xf numFmtId="3" fontId="0" fillId="2" borderId="22" xfId="0" applyNumberFormat="1" applyFill="1" applyBorder="1"/>
    <xf numFmtId="0" fontId="13" fillId="0" borderId="0" xfId="0" applyFont="1"/>
    <xf numFmtId="3" fontId="0" fillId="0" borderId="4" xfId="0" applyNumberFormat="1" applyBorder="1"/>
    <xf numFmtId="0" fontId="0" fillId="2" borderId="25" xfId="0" applyFill="1" applyBorder="1"/>
    <xf numFmtId="0" fontId="0" fillId="4" borderId="39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9" xfId="0" applyFill="1" applyBorder="1"/>
    <xf numFmtId="0" fontId="5" fillId="4" borderId="22" xfId="0" applyFont="1" applyFill="1" applyBorder="1"/>
    <xf numFmtId="0" fontId="0" fillId="4" borderId="39" xfId="0" applyFill="1" applyBorder="1" applyAlignment="1">
      <alignment horizontal="center"/>
    </xf>
    <xf numFmtId="165" fontId="0" fillId="4" borderId="39" xfId="0" applyNumberFormat="1" applyFill="1" applyBorder="1" applyAlignment="1">
      <alignment horizontal="center"/>
    </xf>
    <xf numFmtId="10" fontId="0" fillId="4" borderId="39" xfId="0" applyNumberFormat="1" applyFill="1" applyBorder="1"/>
    <xf numFmtId="10" fontId="0" fillId="4" borderId="22" xfId="0" applyNumberFormat="1" applyFill="1" applyBorder="1"/>
    <xf numFmtId="0" fontId="5" fillId="0" borderId="40" xfId="0" applyFont="1" applyBorder="1" applyAlignment="1">
      <alignment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0" fillId="2" borderId="43" xfId="0" applyNumberFormat="1" applyFill="1" applyBorder="1"/>
    <xf numFmtId="37" fontId="7" fillId="0" borderId="44" xfId="1" applyFont="1" applyBorder="1"/>
    <xf numFmtId="37" fontId="8" fillId="0" borderId="26" xfId="1" applyFont="1" applyBorder="1"/>
    <xf numFmtId="0" fontId="0" fillId="0" borderId="21" xfId="0" applyBorder="1"/>
    <xf numFmtId="3" fontId="0" fillId="0" borderId="8" xfId="0" applyNumberFormat="1" applyBorder="1"/>
    <xf numFmtId="3" fontId="0" fillId="0" borderId="11" xfId="0" applyNumberFormat="1" applyBorder="1"/>
    <xf numFmtId="3" fontId="0" fillId="2" borderId="48" xfId="0" applyNumberFormat="1" applyFill="1" applyBorder="1"/>
    <xf numFmtId="3" fontId="0" fillId="2" borderId="30" xfId="0" applyNumberFormat="1" applyFill="1" applyBorder="1"/>
    <xf numFmtId="3" fontId="0" fillId="0" borderId="49" xfId="0" applyNumberFormat="1" applyBorder="1"/>
    <xf numFmtId="3" fontId="0" fillId="0" borderId="37" xfId="0" applyNumberFormat="1" applyBorder="1"/>
    <xf numFmtId="0" fontId="0" fillId="4" borderId="53" xfId="0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0" fillId="2" borderId="39" xfId="0" applyNumberFormat="1" applyFill="1" applyBorder="1" applyAlignment="1">
      <alignment horizontal="center"/>
    </xf>
    <xf numFmtId="0" fontId="6" fillId="4" borderId="20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center" vertical="center" wrapText="1"/>
    </xf>
    <xf numFmtId="49" fontId="0" fillId="2" borderId="39" xfId="0" applyNumberFormat="1" applyFill="1" applyBorder="1" applyAlignment="1">
      <alignment horizontal="center" wrapText="1"/>
    </xf>
    <xf numFmtId="49" fontId="0" fillId="4" borderId="22" xfId="0" applyNumberFormat="1" applyFill="1" applyBorder="1" applyAlignment="1">
      <alignment wrapText="1"/>
    </xf>
    <xf numFmtId="0" fontId="0" fillId="2" borderId="39" xfId="0" applyFill="1" applyBorder="1" applyAlignment="1">
      <alignment horizontal="right"/>
    </xf>
    <xf numFmtId="165" fontId="0" fillId="2" borderId="39" xfId="0" applyNumberFormat="1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165" fontId="0" fillId="4" borderId="22" xfId="0" applyNumberFormat="1" applyFill="1" applyBorder="1" applyAlignment="1">
      <alignment horizontal="right"/>
    </xf>
    <xf numFmtId="3" fontId="0" fillId="2" borderId="39" xfId="0" applyNumberFormat="1" applyFill="1" applyBorder="1" applyAlignment="1">
      <alignment horizontal="right"/>
    </xf>
    <xf numFmtId="3" fontId="0" fillId="4" borderId="22" xfId="0" applyNumberFormat="1" applyFill="1" applyBorder="1" applyAlignment="1">
      <alignment horizontal="right"/>
    </xf>
    <xf numFmtId="0" fontId="0" fillId="0" borderId="17" xfId="0" applyBorder="1" applyAlignment="1">
      <alignment wrapText="1"/>
    </xf>
    <xf numFmtId="3" fontId="0" fillId="4" borderId="21" xfId="0" applyNumberFormat="1" applyFill="1" applyBorder="1" applyAlignment="1">
      <alignment wrapText="1"/>
    </xf>
    <xf numFmtId="3" fontId="0" fillId="4" borderId="24" xfId="0" applyNumberFormat="1" applyFill="1" applyBorder="1" applyAlignment="1">
      <alignment wrapText="1"/>
    </xf>
    <xf numFmtId="3" fontId="0" fillId="0" borderId="21" xfId="0" applyNumberFormat="1" applyBorder="1"/>
    <xf numFmtId="3" fontId="0" fillId="0" borderId="24" xfId="0" applyNumberFormat="1" applyBorder="1"/>
    <xf numFmtId="1" fontId="0" fillId="2" borderId="4" xfId="0" applyNumberFormat="1" applyFill="1" applyBorder="1"/>
    <xf numFmtId="3" fontId="0" fillId="0" borderId="46" xfId="0" applyNumberFormat="1" applyBorder="1"/>
    <xf numFmtId="3" fontId="0" fillId="0" borderId="48" xfId="0" applyNumberFormat="1" applyBorder="1"/>
    <xf numFmtId="3" fontId="0" fillId="0" borderId="30" xfId="0" applyNumberFormat="1" applyBorder="1"/>
    <xf numFmtId="0" fontId="0" fillId="0" borderId="40" xfId="0" applyBorder="1"/>
    <xf numFmtId="3" fontId="0" fillId="0" borderId="44" xfId="0" applyNumberFormat="1" applyBorder="1"/>
    <xf numFmtId="0" fontId="0" fillId="0" borderId="34" xfId="0" applyBorder="1"/>
    <xf numFmtId="0" fontId="19" fillId="0" borderId="5" xfId="0" applyFont="1" applyBorder="1"/>
    <xf numFmtId="0" fontId="19" fillId="0" borderId="27" xfId="0" applyFont="1" applyBorder="1"/>
    <xf numFmtId="0" fontId="19" fillId="0" borderId="21" xfId="0" applyFont="1" applyBorder="1"/>
    <xf numFmtId="37" fontId="19" fillId="0" borderId="5" xfId="0" applyNumberFormat="1" applyFont="1" applyBorder="1"/>
    <xf numFmtId="0" fontId="5" fillId="0" borderId="21" xfId="0" applyFont="1" applyBorder="1"/>
    <xf numFmtId="0" fontId="2" fillId="4" borderId="24" xfId="0" applyFont="1" applyFill="1" applyBorder="1" applyAlignment="1">
      <alignment horizontal="center"/>
    </xf>
    <xf numFmtId="0" fontId="0" fillId="0" borderId="15" xfId="0" applyBorder="1"/>
    <xf numFmtId="0" fontId="0" fillId="0" borderId="37" xfId="0" applyBorder="1"/>
    <xf numFmtId="0" fontId="0" fillId="0" borderId="5" xfId="0" applyBorder="1" applyAlignment="1">
      <alignment wrapText="1"/>
    </xf>
    <xf numFmtId="0" fontId="2" fillId="4" borderId="21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3" fontId="0" fillId="2" borderId="55" xfId="0" applyNumberFormat="1" applyFill="1" applyBorder="1"/>
    <xf numFmtId="3" fontId="0" fillId="2" borderId="44" xfId="0" applyNumberFormat="1" applyFill="1" applyBorder="1"/>
    <xf numFmtId="3" fontId="0" fillId="2" borderId="33" xfId="0" applyNumberFormat="1" applyFill="1" applyBorder="1"/>
    <xf numFmtId="3" fontId="0" fillId="0" borderId="58" xfId="0" applyNumberFormat="1" applyBorder="1"/>
    <xf numFmtId="3" fontId="0" fillId="0" borderId="55" xfId="0" applyNumberFormat="1" applyBorder="1"/>
    <xf numFmtId="0" fontId="5" fillId="4" borderId="21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165" fontId="0" fillId="0" borderId="0" xfId="0" applyNumberFormat="1"/>
    <xf numFmtId="0" fontId="0" fillId="0" borderId="44" xfId="0" applyBorder="1"/>
    <xf numFmtId="0" fontId="0" fillId="0" borderId="46" xfId="0" applyBorder="1"/>
    <xf numFmtId="0" fontId="5" fillId="0" borderId="28" xfId="0" applyFont="1" applyBorder="1"/>
    <xf numFmtId="0" fontId="2" fillId="4" borderId="23" xfId="0" applyFont="1" applyFill="1" applyBorder="1" applyAlignment="1">
      <alignment horizontal="left"/>
    </xf>
    <xf numFmtId="10" fontId="0" fillId="2" borderId="4" xfId="0" applyNumberFormat="1" applyFill="1" applyBorder="1"/>
    <xf numFmtId="0" fontId="1" fillId="0" borderId="19" xfId="0" applyFont="1" applyBorder="1" applyAlignment="1">
      <alignment wrapText="1"/>
    </xf>
    <xf numFmtId="0" fontId="1" fillId="0" borderId="0" xfId="0" applyFont="1"/>
    <xf numFmtId="0" fontId="6" fillId="4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37" fontId="7" fillId="0" borderId="0" xfId="1" applyFont="1"/>
    <xf numFmtId="37" fontId="8" fillId="0" borderId="0" xfId="1" applyFont="1"/>
    <xf numFmtId="0" fontId="21" fillId="0" borderId="50" xfId="0" applyFont="1" applyBorder="1"/>
    <xf numFmtId="0" fontId="21" fillId="0" borderId="51" xfId="0" applyFont="1" applyBorder="1"/>
    <xf numFmtId="0" fontId="22" fillId="0" borderId="51" xfId="0" applyFont="1" applyBorder="1"/>
    <xf numFmtId="0" fontId="21" fillId="0" borderId="8" xfId="0" applyFont="1" applyBorder="1"/>
    <xf numFmtId="0" fontId="21" fillId="0" borderId="4" xfId="0" applyFont="1" applyBorder="1" applyAlignment="1">
      <alignment wrapText="1"/>
    </xf>
    <xf numFmtId="0" fontId="0" fillId="0" borderId="41" xfId="0" applyBorder="1" applyAlignment="1">
      <alignment vertical="center" wrapText="1"/>
    </xf>
    <xf numFmtId="37" fontId="24" fillId="0" borderId="14" xfId="1" applyFont="1" applyBorder="1"/>
    <xf numFmtId="0" fontId="1" fillId="2" borderId="39" xfId="0" applyFont="1" applyFill="1" applyBorder="1" applyAlignment="1">
      <alignment horizontal="left"/>
    </xf>
    <xf numFmtId="0" fontId="21" fillId="0" borderId="38" xfId="0" applyFont="1" applyBorder="1" applyAlignment="1">
      <alignment wrapText="1"/>
    </xf>
    <xf numFmtId="0" fontId="21" fillId="0" borderId="39" xfId="0" applyFont="1" applyBorder="1"/>
    <xf numFmtId="0" fontId="22" fillId="0" borderId="39" xfId="0" applyFont="1" applyBorder="1"/>
    <xf numFmtId="0" fontId="21" fillId="0" borderId="45" xfId="0" applyFont="1" applyBorder="1"/>
    <xf numFmtId="0" fontId="21" fillId="0" borderId="38" xfId="0" applyFont="1" applyBorder="1"/>
    <xf numFmtId="9" fontId="0" fillId="2" borderId="39" xfId="2" applyFont="1" applyFill="1" applyBorder="1" applyAlignment="1">
      <alignment horizontal="right"/>
    </xf>
    <xf numFmtId="166" fontId="21" fillId="0" borderId="38" xfId="3" applyNumberFormat="1" applyFont="1" applyBorder="1" applyAlignment="1">
      <alignment wrapText="1"/>
    </xf>
    <xf numFmtId="166" fontId="21" fillId="0" borderId="39" xfId="3" applyNumberFormat="1" applyFont="1" applyBorder="1"/>
    <xf numFmtId="166" fontId="22" fillId="0" borderId="39" xfId="3" applyNumberFormat="1" applyFont="1" applyBorder="1"/>
    <xf numFmtId="166" fontId="21" fillId="0" borderId="45" xfId="3" applyNumberFormat="1" applyFont="1" applyBorder="1"/>
    <xf numFmtId="166" fontId="21" fillId="0" borderId="38" xfId="3" applyNumberFormat="1" applyFont="1" applyBorder="1"/>
    <xf numFmtId="0" fontId="22" fillId="5" borderId="8" xfId="0" applyFont="1" applyFill="1" applyBorder="1"/>
    <xf numFmtId="0" fontId="22" fillId="5" borderId="4" xfId="0" applyFont="1" applyFill="1" applyBorder="1"/>
    <xf numFmtId="0" fontId="21" fillId="5" borderId="4" xfId="0" applyFont="1" applyFill="1" applyBorder="1"/>
    <xf numFmtId="3" fontId="0" fillId="5" borderId="8" xfId="0" applyNumberFormat="1" applyFill="1" applyBorder="1"/>
    <xf numFmtId="3" fontId="0" fillId="5" borderId="4" xfId="0" applyNumberFormat="1" applyFill="1" applyBorder="1"/>
    <xf numFmtId="0" fontId="21" fillId="6" borderId="8" xfId="0" applyFont="1" applyFill="1" applyBorder="1"/>
    <xf numFmtId="0" fontId="21" fillId="6" borderId="4" xfId="0" applyFont="1" applyFill="1" applyBorder="1" applyAlignment="1">
      <alignment wrapText="1"/>
    </xf>
    <xf numFmtId="37" fontId="24" fillId="6" borderId="14" xfId="1" applyFont="1" applyFill="1" applyBorder="1"/>
    <xf numFmtId="37" fontId="24" fillId="5" borderId="14" xfId="1" applyFont="1" applyFill="1" applyBorder="1"/>
    <xf numFmtId="0" fontId="21" fillId="0" borderId="7" xfId="0" applyFont="1" applyBorder="1"/>
    <xf numFmtId="0" fontId="21" fillId="0" borderId="3" xfId="0" applyFont="1" applyBorder="1" applyAlignment="1">
      <alignment wrapText="1"/>
    </xf>
    <xf numFmtId="0" fontId="21" fillId="0" borderId="3" xfId="0" applyFont="1" applyBorder="1"/>
    <xf numFmtId="37" fontId="22" fillId="0" borderId="10" xfId="1" applyFont="1" applyBorder="1"/>
    <xf numFmtId="0" fontId="22" fillId="0" borderId="7" xfId="0" applyFont="1" applyBorder="1"/>
    <xf numFmtId="0" fontId="22" fillId="0" borderId="3" xfId="0" applyFont="1" applyBorder="1"/>
    <xf numFmtId="0" fontId="21" fillId="0" borderId="10" xfId="0" applyFont="1" applyBorder="1"/>
    <xf numFmtId="0" fontId="21" fillId="0" borderId="7" xfId="0" applyFont="1" applyBorder="1" applyAlignment="1">
      <alignment wrapText="1"/>
    </xf>
    <xf numFmtId="0" fontId="21" fillId="0" borderId="39" xfId="0" applyFont="1" applyBorder="1" applyAlignment="1">
      <alignment wrapText="1"/>
    </xf>
    <xf numFmtId="37" fontId="22" fillId="0" borderId="45" xfId="1" applyFont="1" applyBorder="1"/>
    <xf numFmtId="0" fontId="22" fillId="0" borderId="38" xfId="0" applyFont="1" applyBorder="1"/>
    <xf numFmtId="37" fontId="24" fillId="0" borderId="47" xfId="1" applyFont="1" applyBorder="1"/>
    <xf numFmtId="0" fontId="22" fillId="5" borderId="56" xfId="0" applyFont="1" applyFill="1" applyBorder="1"/>
    <xf numFmtId="0" fontId="22" fillId="5" borderId="52" xfId="0" applyFont="1" applyFill="1" applyBorder="1"/>
    <xf numFmtId="0" fontId="21" fillId="5" borderId="52" xfId="0" applyFont="1" applyFill="1" applyBorder="1"/>
    <xf numFmtId="0" fontId="21" fillId="0" borderId="56" xfId="0" applyFont="1" applyBorder="1"/>
    <xf numFmtId="0" fontId="21" fillId="0" borderId="52" xfId="0" applyFont="1" applyBorder="1" applyAlignment="1">
      <alignment wrapText="1"/>
    </xf>
    <xf numFmtId="0" fontId="21" fillId="0" borderId="59" xfId="0" applyFont="1" applyBorder="1"/>
    <xf numFmtId="0" fontId="21" fillId="0" borderId="56" xfId="0" applyFont="1" applyBorder="1" applyAlignment="1">
      <alignment wrapText="1"/>
    </xf>
    <xf numFmtId="37" fontId="24" fillId="0" borderId="22" xfId="1" applyFont="1" applyBorder="1"/>
    <xf numFmtId="166" fontId="21" fillId="0" borderId="39" xfId="3" applyNumberFormat="1" applyFont="1" applyBorder="1" applyAlignment="1">
      <alignment wrapText="1"/>
    </xf>
    <xf numFmtId="166" fontId="22" fillId="0" borderId="45" xfId="3" applyNumberFormat="1" applyFont="1" applyBorder="1"/>
    <xf numFmtId="166" fontId="22" fillId="0" borderId="38" xfId="3" applyNumberFormat="1" applyFont="1" applyBorder="1"/>
    <xf numFmtId="0" fontId="0" fillId="0" borderId="54" xfId="0" applyBorder="1" applyAlignment="1">
      <alignment vertical="center" wrapText="1"/>
    </xf>
    <xf numFmtId="37" fontId="24" fillId="0" borderId="61" xfId="1" applyFont="1" applyBorder="1"/>
    <xf numFmtId="37" fontId="24" fillId="0" borderId="25" xfId="1" applyFont="1" applyBorder="1"/>
    <xf numFmtId="37" fontId="24" fillId="5" borderId="15" xfId="1" applyFont="1" applyFill="1" applyBorder="1"/>
    <xf numFmtId="37" fontId="24" fillId="6" borderId="55" xfId="1" applyFont="1" applyFill="1" applyBorder="1"/>
    <xf numFmtId="166" fontId="21" fillId="0" borderId="25" xfId="3" applyNumberFormat="1" applyFont="1" applyBorder="1" applyAlignment="1">
      <alignment wrapText="1"/>
    </xf>
    <xf numFmtId="0" fontId="5" fillId="0" borderId="41" xfId="0" applyFont="1" applyBorder="1" applyAlignment="1">
      <alignment wrapText="1"/>
    </xf>
    <xf numFmtId="37" fontId="7" fillId="0" borderId="47" xfId="1" applyFont="1" applyBorder="1"/>
    <xf numFmtId="37" fontId="7" fillId="0" borderId="22" xfId="1" applyFont="1" applyBorder="1"/>
    <xf numFmtId="166" fontId="7" fillId="0" borderId="24" xfId="3" applyNumberFormat="1" applyFont="1" applyFill="1" applyBorder="1"/>
    <xf numFmtId="166" fontId="7" fillId="0" borderId="14" xfId="3" applyNumberFormat="1" applyFont="1" applyFill="1" applyBorder="1"/>
    <xf numFmtId="166" fontId="7" fillId="0" borderId="47" xfId="3" applyNumberFormat="1" applyFont="1" applyFill="1" applyBorder="1"/>
    <xf numFmtId="166" fontId="27" fillId="0" borderId="22" xfId="3" applyNumberFormat="1" applyFont="1" applyBorder="1"/>
    <xf numFmtId="166" fontId="21" fillId="0" borderId="50" xfId="3" applyNumberFormat="1" applyFont="1" applyBorder="1" applyAlignment="1">
      <alignment wrapText="1"/>
    </xf>
    <xf numFmtId="166" fontId="21" fillId="0" borderId="51" xfId="3" applyNumberFormat="1" applyFont="1" applyBorder="1"/>
    <xf numFmtId="166" fontId="22" fillId="0" borderId="51" xfId="3" applyNumberFormat="1" applyFont="1" applyBorder="1"/>
    <xf numFmtId="166" fontId="21" fillId="0" borderId="50" xfId="3" applyNumberFormat="1" applyFont="1" applyBorder="1"/>
    <xf numFmtId="166" fontId="21" fillId="0" borderId="7" xfId="3" applyNumberFormat="1" applyFont="1" applyBorder="1"/>
    <xf numFmtId="166" fontId="21" fillId="0" borderId="3" xfId="3" applyNumberFormat="1" applyFont="1" applyBorder="1" applyAlignment="1">
      <alignment wrapText="1"/>
    </xf>
    <xf numFmtId="166" fontId="21" fillId="0" borderId="3" xfId="3" applyNumberFormat="1" applyFont="1" applyBorder="1"/>
    <xf numFmtId="166" fontId="22" fillId="0" borderId="10" xfId="3" applyNumberFormat="1" applyFont="1" applyBorder="1"/>
    <xf numFmtId="166" fontId="22" fillId="0" borderId="7" xfId="3" applyNumberFormat="1" applyFont="1" applyBorder="1"/>
    <xf numFmtId="166" fontId="22" fillId="0" borderId="3" xfId="3" applyNumberFormat="1" applyFont="1" applyBorder="1"/>
    <xf numFmtId="166" fontId="21" fillId="0" borderId="10" xfId="3" applyNumberFormat="1" applyFont="1" applyBorder="1"/>
    <xf numFmtId="166" fontId="21" fillId="0" borderId="7" xfId="3" applyNumberFormat="1" applyFont="1" applyBorder="1" applyAlignment="1">
      <alignment wrapText="1"/>
    </xf>
    <xf numFmtId="166" fontId="21" fillId="0" borderId="31" xfId="3" applyNumberFormat="1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166" fontId="21" fillId="0" borderId="16" xfId="3" applyNumberFormat="1" applyFont="1" applyBorder="1"/>
    <xf numFmtId="3" fontId="0" fillId="3" borderId="39" xfId="0" applyNumberFormat="1" applyFill="1" applyBorder="1"/>
    <xf numFmtId="0" fontId="28" fillId="0" borderId="0" xfId="0" applyFont="1"/>
    <xf numFmtId="0" fontId="29" fillId="0" borderId="0" xfId="0" applyFont="1"/>
    <xf numFmtId="10" fontId="0" fillId="0" borderId="0" xfId="0" applyNumberFormat="1"/>
    <xf numFmtId="166" fontId="22" fillId="5" borderId="38" xfId="3" applyNumberFormat="1" applyFont="1" applyFill="1" applyBorder="1"/>
    <xf numFmtId="166" fontId="22" fillId="5" borderId="39" xfId="3" applyNumberFormat="1" applyFont="1" applyFill="1" applyBorder="1"/>
    <xf numFmtId="166" fontId="21" fillId="5" borderId="39" xfId="3" applyNumberFormat="1" applyFont="1" applyFill="1" applyBorder="1"/>
    <xf numFmtId="166" fontId="24" fillId="0" borderId="22" xfId="3" applyNumberFormat="1" applyFont="1" applyBorder="1"/>
    <xf numFmtId="3" fontId="1" fillId="0" borderId="0" xfId="0" applyNumberFormat="1" applyFont="1"/>
    <xf numFmtId="166" fontId="0" fillId="0" borderId="0" xfId="0" applyNumberFormat="1"/>
    <xf numFmtId="166" fontId="22" fillId="0" borderId="5" xfId="3" applyNumberFormat="1" applyFont="1" applyFill="1" applyBorder="1"/>
    <xf numFmtId="166" fontId="21" fillId="0" borderId="5" xfId="3" applyNumberFormat="1" applyFont="1" applyFill="1" applyBorder="1"/>
    <xf numFmtId="166" fontId="21" fillId="0" borderId="0" xfId="3" applyNumberFormat="1" applyFont="1" applyFill="1" applyBorder="1"/>
    <xf numFmtId="166" fontId="22" fillId="0" borderId="0" xfId="3" applyNumberFormat="1" applyFont="1" applyFill="1" applyBorder="1"/>
    <xf numFmtId="166" fontId="30" fillId="0" borderId="0" xfId="3" applyNumberFormat="1" applyFont="1" applyBorder="1"/>
    <xf numFmtId="166" fontId="7" fillId="0" borderId="22" xfId="3" applyNumberFormat="1" applyFont="1" applyFill="1" applyBorder="1"/>
    <xf numFmtId="3" fontId="21" fillId="0" borderId="38" xfId="0" applyNumberFormat="1" applyFont="1" applyBorder="1"/>
    <xf numFmtId="3" fontId="21" fillId="0" borderId="39" xfId="0" applyNumberFormat="1" applyFont="1" applyBorder="1" applyAlignment="1">
      <alignment wrapText="1"/>
    </xf>
    <xf numFmtId="10" fontId="1" fillId="2" borderId="39" xfId="0" applyNumberFormat="1" applyFont="1" applyFill="1" applyBorder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0" fontId="23" fillId="0" borderId="0" xfId="0" applyFont="1"/>
    <xf numFmtId="165" fontId="29" fillId="0" borderId="0" xfId="2" applyNumberFormat="1" applyFont="1"/>
    <xf numFmtId="0" fontId="36" fillId="0" borderId="0" xfId="0" applyFont="1"/>
    <xf numFmtId="165" fontId="37" fillId="0" borderId="0" xfId="2" applyNumberFormat="1" applyFont="1"/>
    <xf numFmtId="0" fontId="38" fillId="0" borderId="0" xfId="0" applyFont="1"/>
    <xf numFmtId="3" fontId="1" fillId="2" borderId="48" xfId="0" quotePrefix="1" applyNumberFormat="1" applyFont="1" applyFill="1" applyBorder="1"/>
    <xf numFmtId="3" fontId="22" fillId="0" borderId="8" xfId="3" applyNumberFormat="1" applyFont="1" applyBorder="1"/>
    <xf numFmtId="3" fontId="22" fillId="0" borderId="4" xfId="3" applyNumberFormat="1" applyFont="1" applyBorder="1"/>
    <xf numFmtId="3" fontId="21" fillId="0" borderId="4" xfId="3" applyNumberFormat="1" applyFont="1" applyBorder="1"/>
    <xf numFmtId="3" fontId="21" fillId="0" borderId="8" xfId="0" applyNumberFormat="1" applyFont="1" applyBorder="1"/>
    <xf numFmtId="3" fontId="21" fillId="0" borderId="4" xfId="0" applyNumberFormat="1" applyFont="1" applyBorder="1" applyAlignment="1">
      <alignment wrapText="1"/>
    </xf>
    <xf numFmtId="3" fontId="21" fillId="0" borderId="8" xfId="0" applyNumberFormat="1" applyFont="1" applyBorder="1" applyAlignment="1">
      <alignment wrapText="1"/>
    </xf>
    <xf numFmtId="3" fontId="21" fillId="0" borderId="11" xfId="0" applyNumberFormat="1" applyFont="1" applyBorder="1"/>
    <xf numFmtId="3" fontId="24" fillId="0" borderId="14" xfId="1" applyNumberFormat="1" applyFont="1" applyBorder="1"/>
    <xf numFmtId="3" fontId="0" fillId="2" borderId="58" xfId="0" applyNumberFormat="1" applyFill="1" applyBorder="1"/>
    <xf numFmtId="0" fontId="0" fillId="2" borderId="22" xfId="0" applyFill="1" applyBorder="1"/>
    <xf numFmtId="0" fontId="0" fillId="0" borderId="41" xfId="0" applyBorder="1"/>
    <xf numFmtId="0" fontId="0" fillId="0" borderId="18" xfId="0" applyBorder="1"/>
    <xf numFmtId="1" fontId="0" fillId="0" borderId="11" xfId="2" applyNumberFormat="1" applyFont="1" applyFill="1" applyBorder="1"/>
    <xf numFmtId="0" fontId="1" fillId="0" borderId="0" xfId="0" quotePrefix="1" applyFont="1"/>
    <xf numFmtId="0" fontId="9" fillId="4" borderId="21" xfId="0" applyFont="1" applyFill="1" applyBorder="1"/>
    <xf numFmtId="1" fontId="39" fillId="4" borderId="24" xfId="0" applyNumberFormat="1" applyFont="1" applyFill="1" applyBorder="1"/>
    <xf numFmtId="0" fontId="4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41" xfId="0" applyFont="1" applyBorder="1" applyAlignment="1">
      <alignment horizontal="left"/>
    </xf>
    <xf numFmtId="0" fontId="41" fillId="0" borderId="24" xfId="0" applyFont="1" applyBorder="1"/>
    <xf numFmtId="0" fontId="9" fillId="0" borderId="49" xfId="0" applyFont="1" applyBorder="1" applyAlignment="1">
      <alignment horizontal="left"/>
    </xf>
    <xf numFmtId="0" fontId="41" fillId="0" borderId="13" xfId="0" applyFont="1" applyBorder="1"/>
    <xf numFmtId="0" fontId="1" fillId="0" borderId="0" xfId="0" applyFont="1" applyAlignment="1">
      <alignment wrapText="1"/>
    </xf>
    <xf numFmtId="0" fontId="40" fillId="0" borderId="0" xfId="0" applyFont="1" applyAlignment="1">
      <alignment horizontal="left" wrapText="1"/>
    </xf>
    <xf numFmtId="0" fontId="5" fillId="0" borderId="48" xfId="0" applyFont="1" applyBorder="1" applyAlignment="1">
      <alignment wrapText="1"/>
    </xf>
    <xf numFmtId="0" fontId="1" fillId="2" borderId="8" xfId="0" applyFont="1" applyFill="1" applyBorder="1" applyAlignment="1">
      <alignment horizontal="left" wrapText="1"/>
    </xf>
    <xf numFmtId="0" fontId="5" fillId="0" borderId="30" xfId="0" applyFont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5" fillId="0" borderId="49" xfId="0" applyFont="1" applyBorder="1" applyAlignment="1">
      <alignment wrapText="1"/>
    </xf>
    <xf numFmtId="0" fontId="1" fillId="2" borderId="1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54" xfId="0" applyFont="1" applyBorder="1"/>
    <xf numFmtId="3" fontId="1" fillId="0" borderId="55" xfId="0" applyNumberFormat="1" applyFont="1" applyBorder="1" applyAlignment="1">
      <alignment horizontal="right"/>
    </xf>
    <xf numFmtId="0" fontId="40" fillId="0" borderId="25" xfId="0" applyFont="1" applyBorder="1"/>
    <xf numFmtId="0" fontId="5" fillId="0" borderId="48" xfId="0" applyFont="1" applyBorder="1"/>
    <xf numFmtId="3" fontId="1" fillId="0" borderId="8" xfId="0" applyNumberFormat="1" applyFont="1" applyBorder="1" applyAlignment="1">
      <alignment horizontal="right"/>
    </xf>
    <xf numFmtId="0" fontId="5" fillId="0" borderId="30" xfId="0" applyFont="1" applyBorder="1"/>
    <xf numFmtId="3" fontId="1" fillId="0" borderId="4" xfId="0" applyNumberFormat="1" applyFont="1" applyBorder="1" applyAlignment="1">
      <alignment horizontal="right"/>
    </xf>
    <xf numFmtId="0" fontId="40" fillId="0" borderId="20" xfId="0" applyFont="1" applyBorder="1"/>
    <xf numFmtId="0" fontId="5" fillId="0" borderId="49" xfId="0" applyFont="1" applyBorder="1"/>
    <xf numFmtId="0" fontId="40" fillId="0" borderId="26" xfId="0" applyFont="1" applyBorder="1"/>
    <xf numFmtId="0" fontId="5" fillId="0" borderId="32" xfId="0" applyFont="1" applyBorder="1"/>
    <xf numFmtId="0" fontId="5" fillId="0" borderId="36" xfId="0" applyFont="1" applyBorder="1"/>
    <xf numFmtId="4" fontId="1" fillId="0" borderId="8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5" fillId="0" borderId="36" xfId="0" applyFont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3" fontId="1" fillId="0" borderId="26" xfId="0" applyNumberFormat="1" applyFont="1" applyBorder="1" applyAlignment="1">
      <alignment horizontal="right"/>
    </xf>
    <xf numFmtId="0" fontId="40" fillId="0" borderId="37" xfId="0" applyFont="1" applyBorder="1"/>
    <xf numFmtId="0" fontId="5" fillId="0" borderId="63" xfId="0" applyFont="1" applyBorder="1"/>
    <xf numFmtId="3" fontId="1" fillId="0" borderId="38" xfId="0" applyNumberFormat="1" applyFont="1" applyBorder="1" applyAlignment="1">
      <alignment horizontal="right"/>
    </xf>
    <xf numFmtId="0" fontId="40" fillId="0" borderId="56" xfId="0" applyFont="1" applyBorder="1"/>
    <xf numFmtId="3" fontId="40" fillId="0" borderId="0" xfId="0" applyNumberFormat="1" applyFont="1"/>
    <xf numFmtId="0" fontId="5" fillId="0" borderId="16" xfId="0" applyFont="1" applyBorder="1" applyAlignment="1">
      <alignment wrapText="1"/>
    </xf>
    <xf numFmtId="165" fontId="1" fillId="0" borderId="39" xfId="0" applyNumberFormat="1" applyFont="1" applyBorder="1" applyAlignment="1">
      <alignment horizontal="right"/>
    </xf>
    <xf numFmtId="0" fontId="40" fillId="0" borderId="52" xfId="0" applyFont="1" applyBorder="1"/>
    <xf numFmtId="0" fontId="5" fillId="0" borderId="27" xfId="0" applyFont="1" applyBorder="1" applyAlignment="1">
      <alignment wrapText="1"/>
    </xf>
    <xf numFmtId="0" fontId="40" fillId="0" borderId="13" xfId="0" applyFont="1" applyBorder="1"/>
    <xf numFmtId="0" fontId="5" fillId="0" borderId="17" xfId="0" applyFont="1" applyBorder="1"/>
    <xf numFmtId="3" fontId="1" fillId="0" borderId="64" xfId="0" applyNumberFormat="1" applyFont="1" applyBorder="1"/>
    <xf numFmtId="3" fontId="5" fillId="0" borderId="24" xfId="0" applyNumberFormat="1" applyFont="1" applyBorder="1"/>
    <xf numFmtId="0" fontId="5" fillId="0" borderId="22" xfId="0" applyFont="1" applyBorder="1"/>
    <xf numFmtId="0" fontId="1" fillId="0" borderId="56" xfId="0" applyFont="1" applyBorder="1"/>
    <xf numFmtId="0" fontId="42" fillId="0" borderId="31" xfId="0" applyFont="1" applyBorder="1" applyAlignment="1">
      <alignment wrapText="1"/>
    </xf>
    <xf numFmtId="3" fontId="40" fillId="0" borderId="31" xfId="0" applyNumberFormat="1" applyFont="1" applyBorder="1"/>
    <xf numFmtId="49" fontId="1" fillId="0" borderId="33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right"/>
    </xf>
    <xf numFmtId="49" fontId="1" fillId="2" borderId="39" xfId="0" applyNumberFormat="1" applyFont="1" applyFill="1" applyBorder="1" applyAlignment="1">
      <alignment horizontal="center" wrapText="1"/>
    </xf>
    <xf numFmtId="0" fontId="0" fillId="2" borderId="39" xfId="0" applyFill="1" applyBorder="1" applyAlignment="1">
      <alignment horizontal="center"/>
    </xf>
    <xf numFmtId="2" fontId="1" fillId="0" borderId="33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0" fillId="0" borderId="11" xfId="2" applyNumberFormat="1" applyFont="1" applyFill="1" applyBorder="1"/>
    <xf numFmtId="17" fontId="0" fillId="0" borderId="0" xfId="0" applyNumberFormat="1"/>
    <xf numFmtId="166" fontId="21" fillId="0" borderId="0" xfId="3" applyNumberFormat="1" applyFont="1" applyBorder="1"/>
    <xf numFmtId="0" fontId="21" fillId="0" borderId="65" xfId="0" applyFont="1" applyBorder="1"/>
    <xf numFmtId="3" fontId="0" fillId="2" borderId="19" xfId="0" applyNumberFormat="1" applyFill="1" applyBorder="1"/>
    <xf numFmtId="0" fontId="21" fillId="0" borderId="20" xfId="0" applyFont="1" applyBorder="1"/>
    <xf numFmtId="0" fontId="21" fillId="0" borderId="66" xfId="0" applyFont="1" applyBorder="1"/>
    <xf numFmtId="0" fontId="21" fillId="0" borderId="67" xfId="0" applyFont="1" applyBorder="1"/>
    <xf numFmtId="3" fontId="0" fillId="2" borderId="36" xfId="0" applyNumberFormat="1" applyFill="1" applyBorder="1"/>
    <xf numFmtId="3" fontId="0" fillId="3" borderId="9" xfId="0" applyNumberFormat="1" applyFill="1" applyBorder="1"/>
    <xf numFmtId="0" fontId="5" fillId="0" borderId="21" xfId="0" applyFont="1" applyBorder="1" applyAlignment="1">
      <alignment vertical="top" wrapText="1"/>
    </xf>
    <xf numFmtId="0" fontId="21" fillId="0" borderId="23" xfId="0" applyFont="1" applyBorder="1"/>
    <xf numFmtId="0" fontId="21" fillId="0" borderId="22" xfId="0" applyFont="1" applyBorder="1"/>
    <xf numFmtId="3" fontId="0" fillId="2" borderId="41" xfId="0" applyNumberFormat="1" applyFill="1" applyBorder="1"/>
    <xf numFmtId="3" fontId="0" fillId="3" borderId="14" xfId="0" applyNumberFormat="1" applyFill="1" applyBorder="1"/>
    <xf numFmtId="0" fontId="21" fillId="0" borderId="14" xfId="0" applyFont="1" applyBorder="1"/>
    <xf numFmtId="3" fontId="0" fillId="2" borderId="68" xfId="0" applyNumberFormat="1" applyFill="1" applyBorder="1"/>
    <xf numFmtId="166" fontId="21" fillId="0" borderId="66" xfId="3" applyNumberFormat="1" applyFont="1" applyBorder="1"/>
    <xf numFmtId="166" fontId="21" fillId="0" borderId="67" xfId="3" applyNumberFormat="1" applyFont="1" applyBorder="1"/>
    <xf numFmtId="3" fontId="0" fillId="2" borderId="42" xfId="0" applyNumberFormat="1" applyFill="1" applyBorder="1"/>
    <xf numFmtId="166" fontId="21" fillId="0" borderId="23" xfId="3" applyNumberFormat="1" applyFont="1" applyBorder="1"/>
    <xf numFmtId="166" fontId="21" fillId="0" borderId="22" xfId="3" applyNumberFormat="1" applyFont="1" applyBorder="1"/>
    <xf numFmtId="0" fontId="1" fillId="2" borderId="18" xfId="0" applyFont="1" applyFill="1" applyBorder="1" applyAlignment="1">
      <alignment wrapText="1"/>
    </xf>
    <xf numFmtId="0" fontId="1" fillId="2" borderId="59" xfId="0" applyFont="1" applyFill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57" xfId="0" applyFont="1" applyBorder="1" applyAlignment="1">
      <alignment wrapText="1"/>
    </xf>
    <xf numFmtId="0" fontId="1" fillId="2" borderId="60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2" borderId="18" xfId="0" applyFont="1" applyFill="1" applyBorder="1"/>
    <xf numFmtId="0" fontId="1" fillId="2" borderId="59" xfId="0" applyFont="1" applyFill="1" applyBorder="1"/>
    <xf numFmtId="0" fontId="5" fillId="0" borderId="48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6" xfId="0" applyFont="1" applyBorder="1" applyAlignment="1">
      <alignment vertical="top" wrapText="1"/>
    </xf>
    <xf numFmtId="0" fontId="23" fillId="0" borderId="50" xfId="0" applyFont="1" applyBorder="1" applyAlignment="1">
      <alignment vertical="top" wrapText="1"/>
    </xf>
    <xf numFmtId="0" fontId="0" fillId="0" borderId="51" xfId="0" applyBorder="1" applyAlignment="1">
      <alignment vertical="top"/>
    </xf>
    <xf numFmtId="0" fontId="23" fillId="0" borderId="0" xfId="0" applyFont="1" applyAlignment="1">
      <alignment vertical="top" wrapText="1"/>
    </xf>
    <xf numFmtId="0" fontId="0" fillId="0" borderId="60" xfId="0" applyBorder="1" applyAlignment="1">
      <alignment vertical="top"/>
    </xf>
    <xf numFmtId="0" fontId="0" fillId="4" borderId="21" xfId="0" applyFill="1" applyBorder="1"/>
    <xf numFmtId="0" fontId="0" fillId="4" borderId="23" xfId="0" applyFill="1" applyBorder="1"/>
    <xf numFmtId="0" fontId="0" fillId="4" borderId="24" xfId="0" applyFill="1" applyBorder="1"/>
    <xf numFmtId="0" fontId="19" fillId="0" borderId="0" xfId="0" applyFont="1" applyAlignment="1">
      <alignment wrapText="1"/>
    </xf>
    <xf numFmtId="0" fontId="6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vertical="top"/>
    </xf>
    <xf numFmtId="0" fontId="23" fillId="0" borderId="31" xfId="0" applyFont="1" applyBorder="1" applyAlignment="1">
      <alignment vertical="top" wrapText="1"/>
    </xf>
    <xf numFmtId="0" fontId="0" fillId="0" borderId="0" xfId="0"/>
    <xf numFmtId="0" fontId="5" fillId="0" borderId="54" xfId="0" applyFont="1" applyBorder="1" applyAlignment="1">
      <alignment vertical="top" wrapText="1"/>
    </xf>
    <xf numFmtId="0" fontId="5" fillId="0" borderId="62" xfId="0" applyFont="1" applyBorder="1" applyAlignment="1">
      <alignment vertical="top" wrapText="1"/>
    </xf>
    <xf numFmtId="0" fontId="5" fillId="0" borderId="40" xfId="0" applyFont="1" applyBorder="1" applyAlignment="1">
      <alignment vertical="top" wrapText="1"/>
    </xf>
    <xf numFmtId="0" fontId="5" fillId="4" borderId="21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5" fillId="0" borderId="32" xfId="0" applyFont="1" applyBorder="1" applyAlignment="1">
      <alignment vertical="top" wrapText="1"/>
    </xf>
    <xf numFmtId="0" fontId="1" fillId="4" borderId="21" xfId="0" applyFont="1" applyFill="1" applyBorder="1"/>
    <xf numFmtId="0" fontId="0" fillId="0" borderId="24" xfId="0" applyBorder="1"/>
    <xf numFmtId="0" fontId="1" fillId="4" borderId="21" xfId="0" applyFont="1" applyFill="1" applyBorder="1" applyAlignment="1">
      <alignment wrapText="1"/>
    </xf>
    <xf numFmtId="0" fontId="0" fillId="0" borderId="23" xfId="0" applyBorder="1"/>
    <xf numFmtId="0" fontId="0" fillId="4" borderId="34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0" fillId="4" borderId="27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21" xfId="0" applyBorder="1"/>
    <xf numFmtId="0" fontId="0" fillId="0" borderId="42" xfId="0" applyBorder="1"/>
    <xf numFmtId="0" fontId="0" fillId="4" borderId="35" xfId="0" applyFill="1" applyBorder="1" applyAlignment="1">
      <alignment wrapText="1"/>
    </xf>
    <xf numFmtId="0" fontId="0" fillId="4" borderId="14" xfId="0" applyFill="1" applyBorder="1"/>
    <xf numFmtId="0" fontId="2" fillId="4" borderId="21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right"/>
    </xf>
    <xf numFmtId="0" fontId="0" fillId="0" borderId="19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5" xfId="0" applyBorder="1" applyAlignment="1">
      <alignment wrapText="1"/>
    </xf>
    <xf numFmtId="0" fontId="2" fillId="4" borderId="21" xfId="0" applyFont="1" applyFill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7" xfId="0" applyBorder="1" applyAlignment="1">
      <alignment wrapText="1"/>
    </xf>
    <xf numFmtId="0" fontId="0" fillId="0" borderId="13" xfId="0" applyBorder="1" applyAlignment="1">
      <alignment wrapText="1"/>
    </xf>
    <xf numFmtId="0" fontId="2" fillId="4" borderId="2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Komma" xfId="3" builtinId="3"/>
    <cellStyle name="Normal" xfId="0" builtinId="0"/>
    <cellStyle name="Normal_Ark1" xfId="1" xr:uid="{00000000-0005-0000-0000-000002000000}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1"/>
  <sheetViews>
    <sheetView workbookViewId="0">
      <selection activeCell="A29" sqref="A29"/>
    </sheetView>
  </sheetViews>
  <sheetFormatPr defaultRowHeight="12.75" x14ac:dyDescent="0.2"/>
  <cols>
    <col min="1" max="1" width="50.28515625" customWidth="1"/>
    <col min="2" max="2" width="21.85546875" customWidth="1"/>
    <col min="3" max="3" width="20.7109375" customWidth="1"/>
  </cols>
  <sheetData>
    <row r="1" spans="1:6" ht="18.75" thickBot="1" x14ac:dyDescent="0.3">
      <c r="A1" s="274" t="s">
        <v>158</v>
      </c>
      <c r="B1" s="275">
        <f>+'Beregningsskema tilbud med afd.'!B12</f>
        <v>2025</v>
      </c>
      <c r="C1" s="276"/>
      <c r="D1" s="276"/>
      <c r="E1" s="276"/>
      <c r="F1" s="276"/>
    </row>
    <row r="2" spans="1:6" ht="15.75" x14ac:dyDescent="0.25">
      <c r="A2" s="277"/>
      <c r="B2" s="276"/>
      <c r="C2" s="276"/>
      <c r="D2" s="276"/>
      <c r="E2" s="276"/>
      <c r="F2" s="276"/>
    </row>
    <row r="3" spans="1:6" ht="15.75" x14ac:dyDescent="0.25">
      <c r="A3" s="365" t="s">
        <v>159</v>
      </c>
      <c r="B3" s="365"/>
      <c r="C3" s="276"/>
      <c r="D3" s="276"/>
      <c r="E3" s="276"/>
      <c r="F3" s="276"/>
    </row>
    <row r="4" spans="1:6" ht="16.5" thickBot="1" x14ac:dyDescent="0.3">
      <c r="A4" s="278"/>
      <c r="B4" s="278"/>
      <c r="C4" s="276"/>
      <c r="D4" s="276"/>
      <c r="E4" s="276"/>
      <c r="F4" s="276"/>
    </row>
    <row r="5" spans="1:6" ht="18.75" thickBot="1" x14ac:dyDescent="0.3">
      <c r="A5" s="279" t="s">
        <v>160</v>
      </c>
      <c r="B5" s="280">
        <f>+'Beregningsskema tilbud med afd.'!B19</f>
        <v>0</v>
      </c>
      <c r="C5" s="276"/>
      <c r="D5" s="276"/>
      <c r="E5" s="276"/>
      <c r="F5" s="276"/>
    </row>
    <row r="6" spans="1:6" ht="18.75" thickBot="1" x14ac:dyDescent="0.3">
      <c r="A6" s="281" t="s">
        <v>161</v>
      </c>
      <c r="B6" s="282">
        <f>+'Beregningsskema tilbud med afd.'!B20</f>
        <v>0</v>
      </c>
      <c r="C6" s="276"/>
      <c r="D6" s="276"/>
      <c r="E6" s="276"/>
      <c r="F6" s="276"/>
    </row>
    <row r="7" spans="1:6" ht="15" x14ac:dyDescent="0.2">
      <c r="A7" s="283"/>
      <c r="B7" s="284"/>
      <c r="C7" s="276"/>
      <c r="D7" s="276"/>
      <c r="E7" s="276"/>
      <c r="F7" s="276"/>
    </row>
    <row r="8" spans="1:6" ht="15.75" thickBot="1" x14ac:dyDescent="0.25">
      <c r="A8" s="366" t="s">
        <v>162</v>
      </c>
      <c r="B8" s="366"/>
      <c r="C8" s="276"/>
      <c r="D8" s="276"/>
      <c r="E8" s="276"/>
      <c r="F8" s="276"/>
    </row>
    <row r="9" spans="1:6" ht="15" x14ac:dyDescent="0.2">
      <c r="A9" s="285" t="s">
        <v>163</v>
      </c>
      <c r="B9" s="286"/>
      <c r="C9" s="276"/>
      <c r="D9" s="276"/>
      <c r="E9" s="276"/>
      <c r="F9" s="276"/>
    </row>
    <row r="10" spans="1:6" ht="15" x14ac:dyDescent="0.2">
      <c r="A10" s="287" t="s">
        <v>164</v>
      </c>
      <c r="B10" s="288"/>
      <c r="C10" s="276"/>
      <c r="D10" s="276"/>
      <c r="E10" s="276"/>
      <c r="F10" s="276"/>
    </row>
    <row r="11" spans="1:6" ht="15.75" thickBot="1" x14ac:dyDescent="0.25">
      <c r="A11" s="289" t="s">
        <v>165</v>
      </c>
      <c r="B11" s="290"/>
      <c r="C11" s="276"/>
      <c r="D11" s="276"/>
      <c r="E11" s="276"/>
      <c r="F11" s="276"/>
    </row>
    <row r="12" spans="1:6" ht="15.75" thickBot="1" x14ac:dyDescent="0.25">
      <c r="A12" s="283"/>
      <c r="B12" s="291"/>
      <c r="C12" s="276"/>
      <c r="D12" s="276"/>
      <c r="E12" s="276"/>
      <c r="F12" s="276"/>
    </row>
    <row r="13" spans="1:6" ht="15.75" thickBot="1" x14ac:dyDescent="0.25">
      <c r="A13" s="292" t="s">
        <v>166</v>
      </c>
      <c r="B13" s="293">
        <f>+'Beregningsskema tilbud med afd.'!A24</f>
        <v>0</v>
      </c>
      <c r="C13" s="294" t="s">
        <v>167</v>
      </c>
      <c r="D13" s="276"/>
      <c r="E13" s="276"/>
      <c r="F13" s="276"/>
    </row>
    <row r="14" spans="1:6" ht="15" x14ac:dyDescent="0.2">
      <c r="A14" s="295" t="s">
        <v>168</v>
      </c>
      <c r="B14" s="296" t="str">
        <f>+'Beregningsskema tilbud med afd.'!B24</f>
        <v>Ydelse 1</v>
      </c>
      <c r="C14" s="294" t="s">
        <v>169</v>
      </c>
      <c r="D14" s="276"/>
      <c r="E14" s="276"/>
      <c r="F14" s="276"/>
    </row>
    <row r="15" spans="1:6" ht="15" x14ac:dyDescent="0.2">
      <c r="A15" s="297" t="s">
        <v>221</v>
      </c>
      <c r="B15" s="298">
        <f>+'Beregningsskema tilbud med afd.'!K24</f>
        <v>0</v>
      </c>
      <c r="C15" s="299" t="s">
        <v>170</v>
      </c>
      <c r="D15" s="276"/>
      <c r="E15" s="276"/>
      <c r="F15" s="276"/>
    </row>
    <row r="16" spans="1:6" ht="15" x14ac:dyDescent="0.2">
      <c r="A16" s="297" t="s">
        <v>222</v>
      </c>
      <c r="B16" s="298">
        <f>+'Beregningsskema tilbud med afd.'!L24</f>
        <v>0</v>
      </c>
      <c r="C16" s="299" t="s">
        <v>171</v>
      </c>
      <c r="D16" s="276"/>
      <c r="E16" s="276"/>
      <c r="F16" s="276"/>
    </row>
    <row r="17" spans="1:6" ht="15.75" thickBot="1" x14ac:dyDescent="0.25">
      <c r="A17" s="300" t="s">
        <v>223</v>
      </c>
      <c r="B17" s="305">
        <f>+'Beregningsskema tilbud med afd.'!M24</f>
        <v>0</v>
      </c>
      <c r="C17" s="301" t="s">
        <v>172</v>
      </c>
      <c r="D17" s="276"/>
      <c r="E17" s="276"/>
      <c r="F17" s="276"/>
    </row>
    <row r="18" spans="1:6" ht="15" x14ac:dyDescent="0.2">
      <c r="A18" s="302" t="s">
        <v>173</v>
      </c>
      <c r="B18" s="328">
        <f>+'Beregningsskema tilbud med afd.'!G24</f>
        <v>0</v>
      </c>
      <c r="C18" s="299" t="s">
        <v>174</v>
      </c>
      <c r="D18" s="276"/>
      <c r="E18" s="276"/>
      <c r="F18" s="276"/>
    </row>
    <row r="19" spans="1:6" ht="15" x14ac:dyDescent="0.2">
      <c r="A19" s="302" t="s">
        <v>198</v>
      </c>
      <c r="B19" s="298">
        <f>+'Beregningsskema tilbud med afd.'!F24</f>
        <v>0</v>
      </c>
      <c r="C19" s="299" t="s">
        <v>200</v>
      </c>
      <c r="D19" s="276"/>
      <c r="E19" s="276"/>
      <c r="F19" s="276"/>
    </row>
    <row r="20" spans="1:6" ht="15" x14ac:dyDescent="0.2">
      <c r="A20" s="297" t="s">
        <v>175</v>
      </c>
      <c r="B20" s="298">
        <f>+'Beregningsskema tilbud med afd.'!E24</f>
        <v>0</v>
      </c>
      <c r="C20" s="299" t="s">
        <v>176</v>
      </c>
      <c r="D20" s="276"/>
      <c r="E20" s="276"/>
      <c r="F20" s="276"/>
    </row>
    <row r="21" spans="1:6" ht="15.75" thickBot="1" x14ac:dyDescent="0.25">
      <c r="A21" s="303" t="s">
        <v>177</v>
      </c>
      <c r="B21" s="329">
        <f>+'Beregningsskema tilbud med afd.'!H24</f>
        <v>0</v>
      </c>
      <c r="C21" s="299" t="s">
        <v>178</v>
      </c>
      <c r="D21" s="276"/>
      <c r="E21" s="276"/>
      <c r="F21" s="276"/>
    </row>
    <row r="22" spans="1:6" ht="15" x14ac:dyDescent="0.2">
      <c r="A22" s="295" t="s">
        <v>179</v>
      </c>
      <c r="B22" s="304">
        <f>+'Beregningsskema tilbud med afd.'!C24</f>
        <v>0</v>
      </c>
      <c r="C22" s="294" t="s">
        <v>180</v>
      </c>
      <c r="D22" s="276"/>
      <c r="E22" s="276"/>
      <c r="F22" s="276"/>
    </row>
    <row r="23" spans="1:6" ht="15.75" thickBot="1" x14ac:dyDescent="0.25">
      <c r="A23" s="300" t="s">
        <v>181</v>
      </c>
      <c r="B23" s="305">
        <f>+'Beregningsskema tilbud med afd.'!I24</f>
        <v>0</v>
      </c>
      <c r="C23" s="301" t="s">
        <v>182</v>
      </c>
      <c r="D23" s="276"/>
      <c r="E23" s="276"/>
      <c r="F23" s="276"/>
    </row>
    <row r="24" spans="1:6" ht="15" x14ac:dyDescent="0.2">
      <c r="A24" s="295" t="s">
        <v>183</v>
      </c>
      <c r="B24" s="306">
        <f>+'Beregningsskema tilbud med afd.'!D24</f>
        <v>0.98</v>
      </c>
      <c r="C24" s="294" t="s">
        <v>184</v>
      </c>
      <c r="D24" s="276"/>
      <c r="E24" s="276"/>
      <c r="F24" s="276"/>
    </row>
    <row r="25" spans="1:6" ht="33.75" customHeight="1" x14ac:dyDescent="0.2">
      <c r="A25" s="307" t="s">
        <v>185</v>
      </c>
      <c r="B25" s="308"/>
      <c r="C25" s="299" t="s">
        <v>186</v>
      </c>
      <c r="D25" s="276"/>
      <c r="E25" s="276"/>
      <c r="F25" s="276"/>
    </row>
    <row r="26" spans="1:6" ht="24.75" customHeight="1" thickBot="1" x14ac:dyDescent="0.25">
      <c r="A26" s="309" t="s">
        <v>187</v>
      </c>
      <c r="B26" s="310">
        <f>+'Beregningsskema tilbud med afd.'!$B$9</f>
        <v>12</v>
      </c>
      <c r="C26" s="311" t="s">
        <v>188</v>
      </c>
      <c r="D26" s="276"/>
      <c r="E26" s="276"/>
      <c r="F26" s="276"/>
    </row>
    <row r="27" spans="1:6" ht="15" x14ac:dyDescent="0.2">
      <c r="A27" s="312" t="s">
        <v>189</v>
      </c>
      <c r="B27" s="313" t="e">
        <f>+'Beregningsskema tilbud med afd.'!P24</f>
        <v>#DIV/0!</v>
      </c>
      <c r="C27" s="314" t="s">
        <v>190</v>
      </c>
      <c r="D27" s="315"/>
      <c r="E27" s="276"/>
      <c r="F27" s="276"/>
    </row>
    <row r="28" spans="1:6" ht="33.75" customHeight="1" x14ac:dyDescent="0.2">
      <c r="A28" s="316" t="s">
        <v>224</v>
      </c>
      <c r="B28" s="317" t="e">
        <f>+'Beregningsskema tilbud med afd.'!Q24</f>
        <v>#DIV/0!</v>
      </c>
      <c r="C28" s="318" t="s">
        <v>191</v>
      </c>
      <c r="D28" s="276"/>
      <c r="E28" s="276"/>
      <c r="F28" s="276"/>
    </row>
    <row r="29" spans="1:6" ht="31.5" customHeight="1" thickBot="1" x14ac:dyDescent="0.25">
      <c r="A29" s="319" t="s">
        <v>192</v>
      </c>
      <c r="B29" s="310">
        <f>+'Beregningsskema tilbud med afd.'!J24</f>
        <v>0</v>
      </c>
      <c r="C29" s="320" t="s">
        <v>193</v>
      </c>
      <c r="D29" s="276"/>
      <c r="E29" s="276"/>
      <c r="F29" s="276"/>
    </row>
    <row r="30" spans="1:6" ht="30" customHeight="1" x14ac:dyDescent="0.2">
      <c r="A30" s="361" t="s">
        <v>202</v>
      </c>
      <c r="B30" s="362"/>
      <c r="C30" s="299"/>
      <c r="D30" s="276"/>
      <c r="E30" s="276"/>
      <c r="F30" s="276"/>
    </row>
    <row r="31" spans="1:6" ht="15.75" thickBot="1" x14ac:dyDescent="0.25">
      <c r="A31" s="321" t="s">
        <v>201</v>
      </c>
      <c r="B31" s="322">
        <f>+'Beregningsskema tilbud med afd.'!G103</f>
        <v>0</v>
      </c>
      <c r="C31" s="299" t="s">
        <v>194</v>
      </c>
      <c r="D31" s="276"/>
      <c r="E31" s="276"/>
      <c r="F31" s="276"/>
    </row>
    <row r="32" spans="1:6" ht="15.75" thickBot="1" x14ac:dyDescent="0.25">
      <c r="A32" s="125" t="s">
        <v>2</v>
      </c>
      <c r="B32" s="323">
        <f>+'Beregningsskema tilbud med afd.'!G104</f>
        <v>0</v>
      </c>
      <c r="C32" s="324" t="s">
        <v>195</v>
      </c>
      <c r="D32" s="276"/>
      <c r="E32" s="276"/>
      <c r="F32" s="276"/>
    </row>
    <row r="33" spans="1:6" ht="15" x14ac:dyDescent="0.2">
      <c r="A33" s="312" t="s">
        <v>196</v>
      </c>
      <c r="B33" s="325"/>
      <c r="C33" s="294"/>
      <c r="D33" s="276"/>
      <c r="E33" s="276"/>
      <c r="F33" s="276"/>
    </row>
    <row r="34" spans="1:6" ht="15.75" thickBot="1" x14ac:dyDescent="0.25">
      <c r="A34" s="359"/>
      <c r="B34" s="360"/>
      <c r="C34" s="301" t="s">
        <v>197</v>
      </c>
      <c r="D34" s="276"/>
      <c r="E34" s="276"/>
      <c r="F34" s="276"/>
    </row>
    <row r="35" spans="1:6" ht="15" x14ac:dyDescent="0.2">
      <c r="A35" s="312" t="s">
        <v>203</v>
      </c>
      <c r="B35" s="325"/>
      <c r="C35" s="294"/>
      <c r="D35" s="276"/>
      <c r="E35" s="276"/>
      <c r="F35" s="276"/>
    </row>
    <row r="36" spans="1:6" ht="15.75" thickBot="1" x14ac:dyDescent="0.25">
      <c r="A36" s="363"/>
      <c r="B36" s="364"/>
      <c r="C36" s="301" t="s">
        <v>204</v>
      </c>
      <c r="D36" s="276"/>
      <c r="E36" s="276"/>
      <c r="F36" s="276"/>
    </row>
    <row r="37" spans="1:6" ht="15" x14ac:dyDescent="0.2">
      <c r="A37" s="326"/>
      <c r="B37" s="327"/>
      <c r="C37" s="276"/>
      <c r="D37" s="276"/>
      <c r="E37" s="276"/>
      <c r="F37" s="276"/>
    </row>
    <row r="38" spans="1:6" ht="13.5" thickBot="1" x14ac:dyDescent="0.25"/>
    <row r="39" spans="1:6" ht="15.75" thickBot="1" x14ac:dyDescent="0.25">
      <c r="A39" s="292" t="s">
        <v>166</v>
      </c>
      <c r="B39" s="293">
        <f>+'Beregningsskema tilbud med afd.'!A25</f>
        <v>0</v>
      </c>
      <c r="C39" s="294" t="s">
        <v>167</v>
      </c>
    </row>
    <row r="40" spans="1:6" ht="15" x14ac:dyDescent="0.2">
      <c r="A40" s="295" t="s">
        <v>168</v>
      </c>
      <c r="B40" s="296" t="str">
        <f>+'Beregningsskema tilbud med afd.'!B25</f>
        <v>Ydelse 2</v>
      </c>
      <c r="C40" s="294" t="s">
        <v>169</v>
      </c>
    </row>
    <row r="41" spans="1:6" ht="15" x14ac:dyDescent="0.2">
      <c r="A41" s="297" t="str">
        <f>+A15</f>
        <v>Svarer ydelsen til en aktuel ydelse i 2024</v>
      </c>
      <c r="B41" s="298">
        <f>+'Beregningsskema tilbud med afd.'!K25</f>
        <v>0</v>
      </c>
      <c r="C41" s="299" t="s">
        <v>170</v>
      </c>
    </row>
    <row r="42" spans="1:6" ht="15" x14ac:dyDescent="0.2">
      <c r="A42" s="297" t="str">
        <f t="shared" ref="A42:A43" si="0">+A16</f>
        <v>Tilbud 2024 + ydelse 2024</v>
      </c>
      <c r="B42" s="298">
        <f>+'Beregningsskema tilbud med afd.'!L25</f>
        <v>0</v>
      </c>
      <c r="C42" s="299" t="s">
        <v>171</v>
      </c>
    </row>
    <row r="43" spans="1:6" ht="15.75" thickBot="1" x14ac:dyDescent="0.25">
      <c r="A43" s="297" t="str">
        <f t="shared" si="0"/>
        <v>Taksten i 2024</v>
      </c>
      <c r="B43" s="305">
        <f>+'Beregningsskema tilbud med afd.'!M25</f>
        <v>0</v>
      </c>
      <c r="C43" s="301" t="s">
        <v>172</v>
      </c>
    </row>
    <row r="44" spans="1:6" ht="15" x14ac:dyDescent="0.2">
      <c r="A44" s="302" t="s">
        <v>173</v>
      </c>
      <c r="B44" s="332">
        <f>+'Beregningsskema tilbud med afd.'!G25</f>
        <v>0</v>
      </c>
      <c r="C44" s="299" t="s">
        <v>174</v>
      </c>
    </row>
    <row r="45" spans="1:6" ht="15" x14ac:dyDescent="0.2">
      <c r="A45" s="302" t="s">
        <v>198</v>
      </c>
      <c r="B45" s="298">
        <f>+'Beregningsskema tilbud med afd.'!F25</f>
        <v>0</v>
      </c>
      <c r="C45" s="299" t="s">
        <v>200</v>
      </c>
    </row>
    <row r="46" spans="1:6" ht="15" x14ac:dyDescent="0.2">
      <c r="A46" s="297" t="s">
        <v>175</v>
      </c>
      <c r="B46" s="298">
        <f>+'Beregningsskema tilbud med afd.'!E25</f>
        <v>0</v>
      </c>
      <c r="C46" s="299" t="s">
        <v>176</v>
      </c>
    </row>
    <row r="47" spans="1:6" ht="15.75" thickBot="1" x14ac:dyDescent="0.25">
      <c r="A47" s="303" t="s">
        <v>177</v>
      </c>
      <c r="B47" s="333">
        <f>+'Beregningsskema tilbud med afd.'!H25</f>
        <v>0</v>
      </c>
      <c r="C47" s="299" t="s">
        <v>178</v>
      </c>
    </row>
    <row r="48" spans="1:6" ht="15" x14ac:dyDescent="0.2">
      <c r="A48" s="295" t="s">
        <v>179</v>
      </c>
      <c r="B48" s="304">
        <f>+'Beregningsskema tilbud med afd.'!C25</f>
        <v>0</v>
      </c>
      <c r="C48" s="294" t="s">
        <v>180</v>
      </c>
    </row>
    <row r="49" spans="1:3" ht="15.75" thickBot="1" x14ac:dyDescent="0.25">
      <c r="A49" s="300" t="s">
        <v>181</v>
      </c>
      <c r="B49" s="305">
        <f>+'Beregningsskema tilbud med afd.'!I25</f>
        <v>0</v>
      </c>
      <c r="C49" s="301" t="s">
        <v>182</v>
      </c>
    </row>
    <row r="50" spans="1:3" ht="15" x14ac:dyDescent="0.2">
      <c r="A50" s="295" t="s">
        <v>183</v>
      </c>
      <c r="B50" s="306">
        <f>+'Beregningsskema tilbud med afd.'!D25</f>
        <v>0.98</v>
      </c>
      <c r="C50" s="294" t="s">
        <v>184</v>
      </c>
    </row>
    <row r="51" spans="1:3" ht="25.5" x14ac:dyDescent="0.2">
      <c r="A51" s="307" t="s">
        <v>185</v>
      </c>
      <c r="B51" s="308"/>
      <c r="C51" s="299" t="s">
        <v>186</v>
      </c>
    </row>
    <row r="52" spans="1:3" ht="26.25" thickBot="1" x14ac:dyDescent="0.25">
      <c r="A52" s="309" t="s">
        <v>187</v>
      </c>
      <c r="B52" s="310">
        <f>+'Beregningsskema tilbud med afd.'!$B$9</f>
        <v>12</v>
      </c>
      <c r="C52" s="311" t="s">
        <v>188</v>
      </c>
    </row>
    <row r="53" spans="1:3" ht="15" x14ac:dyDescent="0.2">
      <c r="A53" s="312" t="s">
        <v>189</v>
      </c>
      <c r="B53" s="313" t="e">
        <f>+'Beregningsskema tilbud med afd.'!P25</f>
        <v>#DIV/0!</v>
      </c>
      <c r="C53" s="314" t="s">
        <v>190</v>
      </c>
    </row>
    <row r="54" spans="1:3" ht="25.5" x14ac:dyDescent="0.2">
      <c r="A54" s="316" t="str">
        <f>+A28</f>
        <v>Afvigelse i procent fra taksten i 2024 med tillæg af KL's fremskrivningsprocent</v>
      </c>
      <c r="B54" s="317" t="e">
        <f>+'Beregningsskema tilbud med afd.'!Q25</f>
        <v>#DIV/0!</v>
      </c>
      <c r="C54" s="318" t="s">
        <v>191</v>
      </c>
    </row>
    <row r="55" spans="1:3" ht="26.25" thickBot="1" x14ac:dyDescent="0.25">
      <c r="A55" s="319" t="s">
        <v>192</v>
      </c>
      <c r="B55" s="310">
        <f>+'Beregningsskema tilbud med afd.'!J25</f>
        <v>0</v>
      </c>
      <c r="C55" s="320" t="s">
        <v>193</v>
      </c>
    </row>
    <row r="56" spans="1:3" ht="15" x14ac:dyDescent="0.2">
      <c r="A56" s="361" t="s">
        <v>202</v>
      </c>
      <c r="B56" s="362"/>
      <c r="C56" s="299"/>
    </row>
    <row r="57" spans="1:3" ht="15.75" thickBot="1" x14ac:dyDescent="0.25">
      <c r="A57" s="321" t="s">
        <v>201</v>
      </c>
      <c r="B57" s="322">
        <f>+'Beregningsskema tilbud med afd.'!G137</f>
        <v>0</v>
      </c>
      <c r="C57" s="299" t="s">
        <v>194</v>
      </c>
    </row>
    <row r="58" spans="1:3" ht="13.5" thickBot="1" x14ac:dyDescent="0.25">
      <c r="A58" s="125" t="s">
        <v>2</v>
      </c>
      <c r="B58" s="323">
        <f>+'Beregningsskema tilbud med afd.'!G138</f>
        <v>0</v>
      </c>
      <c r="C58" s="324" t="s">
        <v>195</v>
      </c>
    </row>
    <row r="59" spans="1:3" ht="15" x14ac:dyDescent="0.2">
      <c r="A59" s="312" t="s">
        <v>196</v>
      </c>
      <c r="B59" s="325"/>
      <c r="C59" s="294"/>
    </row>
    <row r="60" spans="1:3" ht="15.75" thickBot="1" x14ac:dyDescent="0.25">
      <c r="A60" s="359"/>
      <c r="B60" s="360"/>
      <c r="C60" s="301" t="s">
        <v>197</v>
      </c>
    </row>
    <row r="61" spans="1:3" ht="15" x14ac:dyDescent="0.2">
      <c r="A61" s="312" t="s">
        <v>203</v>
      </c>
      <c r="B61" s="325"/>
      <c r="C61" s="294"/>
    </row>
    <row r="62" spans="1:3" ht="15.75" thickBot="1" x14ac:dyDescent="0.25">
      <c r="A62" s="363"/>
      <c r="B62" s="364"/>
      <c r="C62" s="301" t="s">
        <v>204</v>
      </c>
    </row>
    <row r="63" spans="1:3" ht="13.5" thickBot="1" x14ac:dyDescent="0.25"/>
    <row r="64" spans="1:3" ht="15.75" thickBot="1" x14ac:dyDescent="0.25">
      <c r="A64" s="292" t="s">
        <v>166</v>
      </c>
      <c r="B64" s="293">
        <f>+'Beregningsskema tilbud med afd.'!A26</f>
        <v>0</v>
      </c>
      <c r="C64" s="294" t="s">
        <v>167</v>
      </c>
    </row>
    <row r="65" spans="1:3" ht="15" x14ac:dyDescent="0.2">
      <c r="A65" s="295" t="s">
        <v>168</v>
      </c>
      <c r="B65" s="296" t="str">
        <f>+'Beregningsskema tilbud med afd.'!B26</f>
        <v>Ydelse 3</v>
      </c>
      <c r="C65" s="294" t="s">
        <v>169</v>
      </c>
    </row>
    <row r="66" spans="1:3" ht="15" x14ac:dyDescent="0.2">
      <c r="A66" s="297" t="str">
        <f>+A41</f>
        <v>Svarer ydelsen til en aktuel ydelse i 2024</v>
      </c>
      <c r="B66" s="298">
        <f>+'Beregningsskema tilbud med afd.'!K26</f>
        <v>0</v>
      </c>
      <c r="C66" s="299" t="s">
        <v>170</v>
      </c>
    </row>
    <row r="67" spans="1:3" ht="15" x14ac:dyDescent="0.2">
      <c r="A67" s="297" t="str">
        <f t="shared" ref="A67:A68" si="1">+A42</f>
        <v>Tilbud 2024 + ydelse 2024</v>
      </c>
      <c r="B67" s="298">
        <f>+'Beregningsskema tilbud med afd.'!L26</f>
        <v>0</v>
      </c>
      <c r="C67" s="299" t="s">
        <v>171</v>
      </c>
    </row>
    <row r="68" spans="1:3" ht="15.75" thickBot="1" x14ac:dyDescent="0.25">
      <c r="A68" s="300" t="str">
        <f t="shared" si="1"/>
        <v>Taksten i 2024</v>
      </c>
      <c r="B68" s="305">
        <f>+'Beregningsskema tilbud med afd.'!M26</f>
        <v>0</v>
      </c>
      <c r="C68" s="301" t="s">
        <v>172</v>
      </c>
    </row>
    <row r="69" spans="1:3" ht="15" x14ac:dyDescent="0.2">
      <c r="A69" s="302" t="s">
        <v>173</v>
      </c>
      <c r="B69" s="332">
        <f>+'Beregningsskema tilbud med afd.'!G26</f>
        <v>0</v>
      </c>
      <c r="C69" s="299" t="s">
        <v>174</v>
      </c>
    </row>
    <row r="70" spans="1:3" ht="15" x14ac:dyDescent="0.2">
      <c r="A70" s="302" t="s">
        <v>198</v>
      </c>
      <c r="B70" s="298">
        <f>+'Beregningsskema tilbud med afd.'!F26</f>
        <v>0</v>
      </c>
      <c r="C70" s="299" t="s">
        <v>200</v>
      </c>
    </row>
    <row r="71" spans="1:3" ht="15" x14ac:dyDescent="0.2">
      <c r="A71" s="297" t="s">
        <v>175</v>
      </c>
      <c r="B71" s="298">
        <f>+'Beregningsskema tilbud med afd.'!E26</f>
        <v>0</v>
      </c>
      <c r="C71" s="299" t="s">
        <v>176</v>
      </c>
    </row>
    <row r="72" spans="1:3" ht="15.75" thickBot="1" x14ac:dyDescent="0.25">
      <c r="A72" s="303" t="s">
        <v>177</v>
      </c>
      <c r="B72" s="333">
        <f>+'Beregningsskema tilbud med afd.'!H26</f>
        <v>0</v>
      </c>
      <c r="C72" s="299" t="s">
        <v>178</v>
      </c>
    </row>
    <row r="73" spans="1:3" ht="15" x14ac:dyDescent="0.2">
      <c r="A73" s="295" t="s">
        <v>179</v>
      </c>
      <c r="B73" s="304">
        <f>+'Beregningsskema tilbud med afd.'!C26</f>
        <v>0</v>
      </c>
      <c r="C73" s="294" t="s">
        <v>180</v>
      </c>
    </row>
    <row r="74" spans="1:3" ht="15.75" thickBot="1" x14ac:dyDescent="0.25">
      <c r="A74" s="300" t="s">
        <v>181</v>
      </c>
      <c r="B74" s="305">
        <f>+'Beregningsskema tilbud med afd.'!I26</f>
        <v>0</v>
      </c>
      <c r="C74" s="301" t="s">
        <v>182</v>
      </c>
    </row>
    <row r="75" spans="1:3" ht="15" x14ac:dyDescent="0.2">
      <c r="A75" s="295" t="s">
        <v>183</v>
      </c>
      <c r="B75" s="306">
        <f>+'Beregningsskema tilbud med afd.'!D26</f>
        <v>0.98</v>
      </c>
      <c r="C75" s="294" t="s">
        <v>184</v>
      </c>
    </row>
    <row r="76" spans="1:3" ht="25.5" x14ac:dyDescent="0.2">
      <c r="A76" s="307" t="s">
        <v>185</v>
      </c>
      <c r="B76" s="308"/>
      <c r="C76" s="299" t="s">
        <v>186</v>
      </c>
    </row>
    <row r="77" spans="1:3" ht="26.25" thickBot="1" x14ac:dyDescent="0.25">
      <c r="A77" s="309" t="s">
        <v>187</v>
      </c>
      <c r="B77" s="310">
        <f>+'Beregningsskema tilbud med afd.'!$B$9</f>
        <v>12</v>
      </c>
      <c r="C77" s="311" t="s">
        <v>188</v>
      </c>
    </row>
    <row r="78" spans="1:3" ht="15" x14ac:dyDescent="0.2">
      <c r="A78" s="312" t="s">
        <v>189</v>
      </c>
      <c r="B78" s="313" t="e">
        <f>+'Beregningsskema tilbud med afd.'!P26</f>
        <v>#DIV/0!</v>
      </c>
      <c r="C78" s="314" t="s">
        <v>190</v>
      </c>
    </row>
    <row r="79" spans="1:3" ht="25.5" x14ac:dyDescent="0.2">
      <c r="A79" s="316" t="str">
        <f>+A54</f>
        <v>Afvigelse i procent fra taksten i 2024 med tillæg af KL's fremskrivningsprocent</v>
      </c>
      <c r="B79" s="317" t="e">
        <f>+'Beregningsskema tilbud med afd.'!Q26</f>
        <v>#DIV/0!</v>
      </c>
      <c r="C79" s="318" t="s">
        <v>191</v>
      </c>
    </row>
    <row r="80" spans="1:3" ht="26.25" thickBot="1" x14ac:dyDescent="0.25">
      <c r="A80" s="319" t="s">
        <v>192</v>
      </c>
      <c r="B80" s="310">
        <f>+'Beregningsskema tilbud med afd.'!J26</f>
        <v>0</v>
      </c>
      <c r="C80" s="320" t="s">
        <v>193</v>
      </c>
    </row>
    <row r="81" spans="1:3" ht="15" x14ac:dyDescent="0.2">
      <c r="A81" s="361" t="s">
        <v>202</v>
      </c>
      <c r="B81" s="362"/>
      <c r="C81" s="299"/>
    </row>
    <row r="82" spans="1:3" ht="15.75" thickBot="1" x14ac:dyDescent="0.25">
      <c r="A82" s="321" t="s">
        <v>201</v>
      </c>
      <c r="B82" s="322">
        <f>+'Beregningsskema tilbud med afd.'!G171</f>
        <v>0</v>
      </c>
      <c r="C82" s="299" t="s">
        <v>194</v>
      </c>
    </row>
    <row r="83" spans="1:3" ht="13.5" thickBot="1" x14ac:dyDescent="0.25">
      <c r="A83" s="125" t="s">
        <v>2</v>
      </c>
      <c r="B83" s="323">
        <f>+'Beregningsskema tilbud med afd.'!G172</f>
        <v>0</v>
      </c>
      <c r="C83" s="324" t="s">
        <v>195</v>
      </c>
    </row>
    <row r="84" spans="1:3" ht="15" x14ac:dyDescent="0.2">
      <c r="A84" s="312" t="s">
        <v>196</v>
      </c>
      <c r="B84" s="325"/>
      <c r="C84" s="294"/>
    </row>
    <row r="85" spans="1:3" ht="15.75" thickBot="1" x14ac:dyDescent="0.25">
      <c r="A85" s="359"/>
      <c r="B85" s="360"/>
      <c r="C85" s="301" t="s">
        <v>197</v>
      </c>
    </row>
    <row r="86" spans="1:3" ht="15" x14ac:dyDescent="0.2">
      <c r="A86" s="312" t="s">
        <v>203</v>
      </c>
      <c r="B86" s="325"/>
      <c r="C86" s="294"/>
    </row>
    <row r="87" spans="1:3" ht="15.75" thickBot="1" x14ac:dyDescent="0.25">
      <c r="A87" s="363"/>
      <c r="B87" s="364"/>
      <c r="C87" s="301" t="s">
        <v>204</v>
      </c>
    </row>
    <row r="88" spans="1:3" ht="15" x14ac:dyDescent="0.2">
      <c r="A88" s="326"/>
      <c r="B88" s="327"/>
      <c r="C88" s="276"/>
    </row>
    <row r="89" spans="1:3" ht="13.5" thickBot="1" x14ac:dyDescent="0.25"/>
    <row r="90" spans="1:3" ht="15.75" thickBot="1" x14ac:dyDescent="0.25">
      <c r="A90" s="292" t="s">
        <v>166</v>
      </c>
      <c r="B90" s="293">
        <f>+'Beregningsskema tilbud med afd.'!A27</f>
        <v>0</v>
      </c>
      <c r="C90" s="294" t="s">
        <v>167</v>
      </c>
    </row>
    <row r="91" spans="1:3" ht="15" x14ac:dyDescent="0.2">
      <c r="A91" s="295" t="s">
        <v>168</v>
      </c>
      <c r="B91" s="296" t="str">
        <f>+'Beregningsskema tilbud med afd.'!B27</f>
        <v>Ydelse 4</v>
      </c>
      <c r="C91" s="294" t="s">
        <v>169</v>
      </c>
    </row>
    <row r="92" spans="1:3" ht="15" x14ac:dyDescent="0.2">
      <c r="A92" s="297" t="str">
        <f>+A66</f>
        <v>Svarer ydelsen til en aktuel ydelse i 2024</v>
      </c>
      <c r="B92" s="298">
        <f>+'Beregningsskema tilbud med afd.'!K27</f>
        <v>0</v>
      </c>
      <c r="C92" s="299" t="s">
        <v>170</v>
      </c>
    </row>
    <row r="93" spans="1:3" ht="15" x14ac:dyDescent="0.2">
      <c r="A93" s="297" t="str">
        <f t="shared" ref="A93:A94" si="2">+A67</f>
        <v>Tilbud 2024 + ydelse 2024</v>
      </c>
      <c r="B93" s="298">
        <f>+'Beregningsskema tilbud med afd.'!L27</f>
        <v>0</v>
      </c>
      <c r="C93" s="299" t="s">
        <v>171</v>
      </c>
    </row>
    <row r="94" spans="1:3" ht="15.75" thickBot="1" x14ac:dyDescent="0.25">
      <c r="A94" s="300" t="str">
        <f t="shared" si="2"/>
        <v>Taksten i 2024</v>
      </c>
      <c r="B94" s="305">
        <f>+'Beregningsskema tilbud med afd.'!M27</f>
        <v>0</v>
      </c>
      <c r="C94" s="301" t="s">
        <v>172</v>
      </c>
    </row>
    <row r="95" spans="1:3" ht="15" x14ac:dyDescent="0.2">
      <c r="A95" s="302" t="s">
        <v>173</v>
      </c>
      <c r="B95" s="334">
        <f>+'Beregningsskema tilbud med afd.'!G27</f>
        <v>0</v>
      </c>
      <c r="C95" s="299" t="s">
        <v>174</v>
      </c>
    </row>
    <row r="96" spans="1:3" ht="15" x14ac:dyDescent="0.2">
      <c r="A96" s="302" t="s">
        <v>198</v>
      </c>
      <c r="B96" s="298">
        <f>+'Beregningsskema tilbud med afd.'!F27</f>
        <v>0</v>
      </c>
      <c r="C96" s="299" t="s">
        <v>200</v>
      </c>
    </row>
    <row r="97" spans="1:3" ht="15" x14ac:dyDescent="0.2">
      <c r="A97" s="297" t="s">
        <v>175</v>
      </c>
      <c r="B97" s="298">
        <f>+'Beregningsskema tilbud med afd.'!E27</f>
        <v>0</v>
      </c>
      <c r="C97" s="299" t="s">
        <v>176</v>
      </c>
    </row>
    <row r="98" spans="1:3" ht="15.75" thickBot="1" x14ac:dyDescent="0.25">
      <c r="A98" s="303" t="s">
        <v>177</v>
      </c>
      <c r="B98" s="335">
        <f>+'Beregningsskema tilbud med afd.'!H27</f>
        <v>0</v>
      </c>
      <c r="C98" s="299" t="s">
        <v>178</v>
      </c>
    </row>
    <row r="99" spans="1:3" ht="15" x14ac:dyDescent="0.2">
      <c r="A99" s="295" t="s">
        <v>179</v>
      </c>
      <c r="B99" s="304">
        <f>+'Beregningsskema tilbud med afd.'!C27</f>
        <v>0</v>
      </c>
      <c r="C99" s="294" t="s">
        <v>180</v>
      </c>
    </row>
    <row r="100" spans="1:3" ht="15.75" thickBot="1" x14ac:dyDescent="0.25">
      <c r="A100" s="300" t="s">
        <v>181</v>
      </c>
      <c r="B100" s="305">
        <f>+'Beregningsskema tilbud med afd.'!I27</f>
        <v>0</v>
      </c>
      <c r="C100" s="301" t="s">
        <v>182</v>
      </c>
    </row>
    <row r="101" spans="1:3" ht="15" x14ac:dyDescent="0.2">
      <c r="A101" s="295" t="s">
        <v>183</v>
      </c>
      <c r="B101" s="306">
        <f>+'Beregningsskema tilbud med afd.'!D27</f>
        <v>0.98</v>
      </c>
      <c r="C101" s="294" t="s">
        <v>184</v>
      </c>
    </row>
    <row r="102" spans="1:3" ht="25.5" x14ac:dyDescent="0.2">
      <c r="A102" s="307" t="s">
        <v>185</v>
      </c>
      <c r="B102" s="308"/>
      <c r="C102" s="299" t="s">
        <v>186</v>
      </c>
    </row>
    <row r="103" spans="1:3" ht="26.25" thickBot="1" x14ac:dyDescent="0.25">
      <c r="A103" s="309" t="s">
        <v>187</v>
      </c>
      <c r="B103" s="310">
        <f>+'Beregningsskema tilbud med afd.'!$B$9</f>
        <v>12</v>
      </c>
      <c r="C103" s="311" t="s">
        <v>188</v>
      </c>
    </row>
    <row r="104" spans="1:3" ht="15" x14ac:dyDescent="0.2">
      <c r="A104" s="312" t="s">
        <v>189</v>
      </c>
      <c r="B104" s="313" t="e">
        <f>+'Beregningsskema tilbud med afd.'!P27</f>
        <v>#DIV/0!</v>
      </c>
      <c r="C104" s="314" t="s">
        <v>190</v>
      </c>
    </row>
    <row r="105" spans="1:3" ht="25.5" x14ac:dyDescent="0.2">
      <c r="A105" s="316" t="str">
        <f>+A79</f>
        <v>Afvigelse i procent fra taksten i 2024 med tillæg af KL's fremskrivningsprocent</v>
      </c>
      <c r="B105" s="317" t="e">
        <f>+'Beregningsskema tilbud med afd.'!Q27</f>
        <v>#DIV/0!</v>
      </c>
      <c r="C105" s="318" t="s">
        <v>191</v>
      </c>
    </row>
    <row r="106" spans="1:3" ht="26.25" thickBot="1" x14ac:dyDescent="0.25">
      <c r="A106" s="319" t="s">
        <v>192</v>
      </c>
      <c r="B106" s="310">
        <f>+'Beregningsskema tilbud med afd.'!J27</f>
        <v>0</v>
      </c>
      <c r="C106" s="320" t="s">
        <v>193</v>
      </c>
    </row>
    <row r="107" spans="1:3" ht="15" x14ac:dyDescent="0.2">
      <c r="A107" s="361" t="s">
        <v>202</v>
      </c>
      <c r="B107" s="362"/>
      <c r="C107" s="299"/>
    </row>
    <row r="108" spans="1:3" ht="15.75" thickBot="1" x14ac:dyDescent="0.25">
      <c r="A108" s="321" t="s">
        <v>201</v>
      </c>
      <c r="B108" s="322">
        <f>+'Beregningsskema tilbud med afd.'!G205</f>
        <v>0</v>
      </c>
      <c r="C108" s="299" t="s">
        <v>194</v>
      </c>
    </row>
    <row r="109" spans="1:3" ht="13.5" thickBot="1" x14ac:dyDescent="0.25">
      <c r="A109" s="125" t="s">
        <v>2</v>
      </c>
      <c r="B109" s="323">
        <f>+'Beregningsskema tilbud med afd.'!G206</f>
        <v>0</v>
      </c>
      <c r="C109" s="324" t="s">
        <v>195</v>
      </c>
    </row>
    <row r="110" spans="1:3" ht="15" x14ac:dyDescent="0.2">
      <c r="A110" s="312" t="s">
        <v>196</v>
      </c>
      <c r="B110" s="325"/>
      <c r="C110" s="294"/>
    </row>
    <row r="111" spans="1:3" ht="15.75" thickBot="1" x14ac:dyDescent="0.25">
      <c r="A111" s="367"/>
      <c r="B111" s="368"/>
      <c r="C111" s="301" t="s">
        <v>197</v>
      </c>
    </row>
    <row r="112" spans="1:3" ht="15" x14ac:dyDescent="0.2">
      <c r="A112" s="312" t="s">
        <v>203</v>
      </c>
      <c r="B112" s="325"/>
      <c r="C112" s="294"/>
    </row>
    <row r="113" spans="1:3" ht="15.75" thickBot="1" x14ac:dyDescent="0.25">
      <c r="A113" s="363"/>
      <c r="B113" s="364"/>
      <c r="C113" s="301" t="s">
        <v>204</v>
      </c>
    </row>
    <row r="115" spans="1:3" ht="13.5" thickBot="1" x14ac:dyDescent="0.25"/>
    <row r="116" spans="1:3" ht="15.75" thickBot="1" x14ac:dyDescent="0.25">
      <c r="A116" s="292" t="s">
        <v>166</v>
      </c>
      <c r="B116" s="293">
        <f>+'Beregningsskema tilbud med afd.'!A28</f>
        <v>0</v>
      </c>
      <c r="C116" s="294" t="s">
        <v>167</v>
      </c>
    </row>
    <row r="117" spans="1:3" ht="15" x14ac:dyDescent="0.2">
      <c r="A117" s="295" t="s">
        <v>168</v>
      </c>
      <c r="B117" s="296" t="str">
        <f>+'Beregningsskema tilbud med afd.'!B28</f>
        <v>Ydelse 5</v>
      </c>
      <c r="C117" s="294" t="s">
        <v>169</v>
      </c>
    </row>
    <row r="118" spans="1:3" ht="15" x14ac:dyDescent="0.2">
      <c r="A118" s="297" t="str">
        <f>+A92</f>
        <v>Svarer ydelsen til en aktuel ydelse i 2024</v>
      </c>
      <c r="B118" s="298">
        <f>+'Beregningsskema tilbud med afd.'!K28</f>
        <v>0</v>
      </c>
      <c r="C118" s="299" t="s">
        <v>170</v>
      </c>
    </row>
    <row r="119" spans="1:3" ht="15" x14ac:dyDescent="0.2">
      <c r="A119" s="297" t="str">
        <f t="shared" ref="A119:A120" si="3">+A93</f>
        <v>Tilbud 2024 + ydelse 2024</v>
      </c>
      <c r="B119" s="298">
        <f>+'Beregningsskema tilbud med afd.'!L28</f>
        <v>0</v>
      </c>
      <c r="C119" s="299" t="s">
        <v>171</v>
      </c>
    </row>
    <row r="120" spans="1:3" ht="15.75" thickBot="1" x14ac:dyDescent="0.25">
      <c r="A120" s="300" t="str">
        <f t="shared" si="3"/>
        <v>Taksten i 2024</v>
      </c>
      <c r="B120" s="305">
        <f>+'Beregningsskema tilbud med afd.'!M28</f>
        <v>0</v>
      </c>
      <c r="C120" s="301" t="s">
        <v>172</v>
      </c>
    </row>
    <row r="121" spans="1:3" ht="15" x14ac:dyDescent="0.2">
      <c r="A121" s="302" t="s">
        <v>173</v>
      </c>
      <c r="B121" s="332">
        <f>+'Beregningsskema tilbud med afd.'!G28</f>
        <v>0</v>
      </c>
      <c r="C121" s="299" t="s">
        <v>174</v>
      </c>
    </row>
    <row r="122" spans="1:3" ht="15" x14ac:dyDescent="0.2">
      <c r="A122" s="302" t="s">
        <v>198</v>
      </c>
      <c r="B122" s="336">
        <f>+'Beregningsskema tilbud med afd.'!F28</f>
        <v>0</v>
      </c>
      <c r="C122" s="299" t="s">
        <v>200</v>
      </c>
    </row>
    <row r="123" spans="1:3" ht="15" x14ac:dyDescent="0.2">
      <c r="A123" s="297" t="s">
        <v>175</v>
      </c>
      <c r="B123" s="336">
        <f>+'Beregningsskema tilbud med afd.'!E28</f>
        <v>0</v>
      </c>
      <c r="C123" s="299" t="s">
        <v>176</v>
      </c>
    </row>
    <row r="124" spans="1:3" ht="15.75" thickBot="1" x14ac:dyDescent="0.25">
      <c r="A124" s="303" t="s">
        <v>177</v>
      </c>
      <c r="B124" s="333">
        <f>+'Beregningsskema tilbud med afd.'!H28</f>
        <v>0</v>
      </c>
      <c r="C124" s="299" t="s">
        <v>178</v>
      </c>
    </row>
    <row r="125" spans="1:3" ht="15" x14ac:dyDescent="0.2">
      <c r="A125" s="295" t="s">
        <v>179</v>
      </c>
      <c r="B125" s="304">
        <f>+'Beregningsskema tilbud med afd.'!C28</f>
        <v>0</v>
      </c>
      <c r="C125" s="294" t="s">
        <v>180</v>
      </c>
    </row>
    <row r="126" spans="1:3" ht="15.75" thickBot="1" x14ac:dyDescent="0.25">
      <c r="A126" s="300" t="s">
        <v>181</v>
      </c>
      <c r="B126" s="305">
        <f>+'Beregningsskema tilbud med afd.'!I28</f>
        <v>0</v>
      </c>
      <c r="C126" s="301" t="s">
        <v>182</v>
      </c>
    </row>
    <row r="127" spans="1:3" ht="15" x14ac:dyDescent="0.2">
      <c r="A127" s="295" t="s">
        <v>183</v>
      </c>
      <c r="B127" s="306">
        <f>+'Beregningsskema tilbud med afd.'!D28</f>
        <v>0.98</v>
      </c>
      <c r="C127" s="294" t="s">
        <v>184</v>
      </c>
    </row>
    <row r="128" spans="1:3" ht="25.5" x14ac:dyDescent="0.2">
      <c r="A128" s="307" t="s">
        <v>185</v>
      </c>
      <c r="B128" s="308"/>
      <c r="C128" s="299" t="s">
        <v>186</v>
      </c>
    </row>
    <row r="129" spans="1:3" ht="26.25" thickBot="1" x14ac:dyDescent="0.25">
      <c r="A129" s="309" t="s">
        <v>187</v>
      </c>
      <c r="B129" s="310">
        <f>+'Beregningsskema tilbud med afd.'!$B$9</f>
        <v>12</v>
      </c>
      <c r="C129" s="311" t="s">
        <v>188</v>
      </c>
    </row>
    <row r="130" spans="1:3" ht="15" x14ac:dyDescent="0.2">
      <c r="A130" s="312" t="s">
        <v>189</v>
      </c>
      <c r="B130" s="313" t="e">
        <f>+'Beregningsskema tilbud med afd.'!P28</f>
        <v>#DIV/0!</v>
      </c>
      <c r="C130" s="314" t="s">
        <v>190</v>
      </c>
    </row>
    <row r="131" spans="1:3" ht="25.5" x14ac:dyDescent="0.2">
      <c r="A131" s="316" t="str">
        <f>+A105</f>
        <v>Afvigelse i procent fra taksten i 2024 med tillæg af KL's fremskrivningsprocent</v>
      </c>
      <c r="B131" s="317" t="e">
        <f>+'Beregningsskema tilbud med afd.'!Q28</f>
        <v>#DIV/0!</v>
      </c>
      <c r="C131" s="318" t="s">
        <v>191</v>
      </c>
    </row>
    <row r="132" spans="1:3" ht="26.25" thickBot="1" x14ac:dyDescent="0.25">
      <c r="A132" s="319" t="s">
        <v>192</v>
      </c>
      <c r="B132" s="310">
        <f>+'Beregningsskema tilbud med afd.'!J28</f>
        <v>0</v>
      </c>
      <c r="C132" s="320" t="s">
        <v>193</v>
      </c>
    </row>
    <row r="133" spans="1:3" ht="15" x14ac:dyDescent="0.2">
      <c r="A133" s="361" t="s">
        <v>202</v>
      </c>
      <c r="B133" s="362"/>
      <c r="C133" s="299"/>
    </row>
    <row r="134" spans="1:3" ht="15.75" thickBot="1" x14ac:dyDescent="0.25">
      <c r="A134" s="321" t="s">
        <v>201</v>
      </c>
      <c r="B134" s="322">
        <f>+'Beregningsskema tilbud med afd.'!G239</f>
        <v>0</v>
      </c>
      <c r="C134" s="299" t="s">
        <v>194</v>
      </c>
    </row>
    <row r="135" spans="1:3" ht="13.5" thickBot="1" x14ac:dyDescent="0.25">
      <c r="A135" s="125" t="s">
        <v>2</v>
      </c>
      <c r="B135" s="323">
        <f>+'Beregningsskema tilbud med afd.'!G240</f>
        <v>0</v>
      </c>
      <c r="C135" s="324" t="s">
        <v>195</v>
      </c>
    </row>
    <row r="136" spans="1:3" ht="15" x14ac:dyDescent="0.2">
      <c r="A136" s="312" t="s">
        <v>196</v>
      </c>
      <c r="B136" s="325"/>
      <c r="C136" s="294"/>
    </row>
    <row r="137" spans="1:3" ht="15.75" thickBot="1" x14ac:dyDescent="0.25">
      <c r="A137" s="359"/>
      <c r="B137" s="360"/>
      <c r="C137" s="301" t="s">
        <v>197</v>
      </c>
    </row>
    <row r="138" spans="1:3" ht="15" x14ac:dyDescent="0.2">
      <c r="A138" s="312" t="s">
        <v>203</v>
      </c>
      <c r="B138" s="325"/>
      <c r="C138" s="294"/>
    </row>
    <row r="139" spans="1:3" ht="15.75" thickBot="1" x14ac:dyDescent="0.25">
      <c r="A139" s="363"/>
      <c r="B139" s="364"/>
      <c r="C139" s="301" t="s">
        <v>204</v>
      </c>
    </row>
    <row r="140" spans="1:3" ht="15" x14ac:dyDescent="0.2">
      <c r="A140" s="326"/>
      <c r="B140" s="327"/>
      <c r="C140" s="276"/>
    </row>
    <row r="141" spans="1:3" ht="13.5" thickBot="1" x14ac:dyDescent="0.25"/>
    <row r="142" spans="1:3" ht="15.75" thickBot="1" x14ac:dyDescent="0.25">
      <c r="A142" s="292" t="s">
        <v>166</v>
      </c>
      <c r="B142" s="293">
        <f>+'Beregningsskema tilbud med afd.'!A29</f>
        <v>0</v>
      </c>
      <c r="C142" s="294" t="s">
        <v>167</v>
      </c>
    </row>
    <row r="143" spans="1:3" ht="15" x14ac:dyDescent="0.2">
      <c r="A143" s="295" t="s">
        <v>168</v>
      </c>
      <c r="B143" s="296" t="str">
        <f>+'Beregningsskema tilbud med afd.'!B29</f>
        <v>Ydelse 6</v>
      </c>
      <c r="C143" s="294" t="s">
        <v>169</v>
      </c>
    </row>
    <row r="144" spans="1:3" ht="15" x14ac:dyDescent="0.2">
      <c r="A144" s="297" t="str">
        <f>+A118</f>
        <v>Svarer ydelsen til en aktuel ydelse i 2024</v>
      </c>
      <c r="B144" s="298">
        <f>+'Beregningsskema tilbud med afd.'!K29</f>
        <v>0</v>
      </c>
      <c r="C144" s="299" t="s">
        <v>170</v>
      </c>
    </row>
    <row r="145" spans="1:3" ht="15" x14ac:dyDescent="0.2">
      <c r="A145" s="297" t="str">
        <f t="shared" ref="A145:A146" si="4">+A119</f>
        <v>Tilbud 2024 + ydelse 2024</v>
      </c>
      <c r="B145" s="298">
        <f>+'Beregningsskema tilbud med afd.'!L29</f>
        <v>0</v>
      </c>
      <c r="C145" s="299" t="s">
        <v>171</v>
      </c>
    </row>
    <row r="146" spans="1:3" ht="15.75" thickBot="1" x14ac:dyDescent="0.25">
      <c r="A146" s="300" t="str">
        <f t="shared" si="4"/>
        <v>Taksten i 2024</v>
      </c>
      <c r="B146" s="305">
        <f>+'Beregningsskema tilbud med afd.'!M29</f>
        <v>0</v>
      </c>
      <c r="C146" s="301" t="s">
        <v>172</v>
      </c>
    </row>
    <row r="147" spans="1:3" ht="15" x14ac:dyDescent="0.2">
      <c r="A147" s="302" t="s">
        <v>173</v>
      </c>
      <c r="B147" s="332">
        <f>+'Beregningsskema tilbud med afd.'!G29</f>
        <v>0</v>
      </c>
      <c r="C147" s="299" t="s">
        <v>174</v>
      </c>
    </row>
    <row r="148" spans="1:3" ht="15" x14ac:dyDescent="0.2">
      <c r="A148" s="302" t="s">
        <v>198</v>
      </c>
      <c r="B148" s="336">
        <f>+'Beregningsskema tilbud med afd.'!F29</f>
        <v>0</v>
      </c>
      <c r="C148" s="299" t="s">
        <v>200</v>
      </c>
    </row>
    <row r="149" spans="1:3" ht="15" x14ac:dyDescent="0.2">
      <c r="A149" s="297" t="s">
        <v>175</v>
      </c>
      <c r="B149" s="336">
        <f>+'Beregningsskema tilbud med afd.'!E29</f>
        <v>0</v>
      </c>
      <c r="C149" s="299" t="s">
        <v>176</v>
      </c>
    </row>
    <row r="150" spans="1:3" ht="15.75" thickBot="1" x14ac:dyDescent="0.25">
      <c r="A150" s="303" t="s">
        <v>177</v>
      </c>
      <c r="B150" s="333">
        <f>+'Beregningsskema tilbud med afd.'!H29</f>
        <v>0</v>
      </c>
      <c r="C150" s="299" t="s">
        <v>178</v>
      </c>
    </row>
    <row r="151" spans="1:3" ht="15" x14ac:dyDescent="0.2">
      <c r="A151" s="295" t="s">
        <v>179</v>
      </c>
      <c r="B151" s="304">
        <f>+'Beregningsskema tilbud med afd.'!C29</f>
        <v>0</v>
      </c>
      <c r="C151" s="294" t="s">
        <v>180</v>
      </c>
    </row>
    <row r="152" spans="1:3" ht="15.75" thickBot="1" x14ac:dyDescent="0.25">
      <c r="A152" s="300" t="s">
        <v>181</v>
      </c>
      <c r="B152" s="305">
        <f>+'Beregningsskema tilbud med afd.'!I29</f>
        <v>0</v>
      </c>
      <c r="C152" s="301" t="s">
        <v>182</v>
      </c>
    </row>
    <row r="153" spans="1:3" ht="15" x14ac:dyDescent="0.2">
      <c r="A153" s="295" t="s">
        <v>183</v>
      </c>
      <c r="B153" s="306">
        <f>+'Beregningsskema tilbud med afd.'!D29</f>
        <v>0.98</v>
      </c>
      <c r="C153" s="294" t="s">
        <v>184</v>
      </c>
    </row>
    <row r="154" spans="1:3" ht="25.5" x14ac:dyDescent="0.2">
      <c r="A154" s="307" t="s">
        <v>185</v>
      </c>
      <c r="B154" s="308"/>
      <c r="C154" s="299" t="s">
        <v>186</v>
      </c>
    </row>
    <row r="155" spans="1:3" ht="26.25" thickBot="1" x14ac:dyDescent="0.25">
      <c r="A155" s="309" t="s">
        <v>187</v>
      </c>
      <c r="B155" s="310">
        <f>+'Beregningsskema tilbud med afd.'!$B$9</f>
        <v>12</v>
      </c>
      <c r="C155" s="311" t="s">
        <v>188</v>
      </c>
    </row>
    <row r="156" spans="1:3" ht="15" x14ac:dyDescent="0.2">
      <c r="A156" s="312" t="s">
        <v>189</v>
      </c>
      <c r="B156" s="313" t="e">
        <f>+'Beregningsskema tilbud med afd.'!P29</f>
        <v>#DIV/0!</v>
      </c>
      <c r="C156" s="314" t="s">
        <v>190</v>
      </c>
    </row>
    <row r="157" spans="1:3" ht="25.5" x14ac:dyDescent="0.2">
      <c r="A157" s="316" t="str">
        <f>+A131</f>
        <v>Afvigelse i procent fra taksten i 2024 med tillæg af KL's fremskrivningsprocent</v>
      </c>
      <c r="B157" s="317" t="e">
        <f>+'Beregningsskema tilbud med afd.'!Q29</f>
        <v>#DIV/0!</v>
      </c>
      <c r="C157" s="318" t="s">
        <v>191</v>
      </c>
    </row>
    <row r="158" spans="1:3" ht="26.25" thickBot="1" x14ac:dyDescent="0.25">
      <c r="A158" s="319" t="s">
        <v>192</v>
      </c>
      <c r="B158" s="310">
        <f>+'Beregningsskema tilbud med afd.'!J29</f>
        <v>0</v>
      </c>
      <c r="C158" s="320" t="s">
        <v>193</v>
      </c>
    </row>
    <row r="159" spans="1:3" ht="15" x14ac:dyDescent="0.2">
      <c r="A159" s="361" t="s">
        <v>202</v>
      </c>
      <c r="B159" s="362"/>
      <c r="C159" s="299"/>
    </row>
    <row r="160" spans="1:3" ht="15.75" thickBot="1" x14ac:dyDescent="0.25">
      <c r="A160" s="321" t="s">
        <v>201</v>
      </c>
      <c r="B160" s="322">
        <f>+'Beregningsskema tilbud med afd.'!G273</f>
        <v>0</v>
      </c>
      <c r="C160" s="299" t="s">
        <v>194</v>
      </c>
    </row>
    <row r="161" spans="1:3" ht="13.5" thickBot="1" x14ac:dyDescent="0.25">
      <c r="A161" s="125" t="s">
        <v>2</v>
      </c>
      <c r="B161" s="323">
        <f>+'Beregningsskema tilbud med afd.'!G274</f>
        <v>0</v>
      </c>
      <c r="C161" s="324" t="s">
        <v>195</v>
      </c>
    </row>
    <row r="162" spans="1:3" ht="15" x14ac:dyDescent="0.2">
      <c r="A162" s="312" t="s">
        <v>196</v>
      </c>
      <c r="B162" s="325"/>
      <c r="C162" s="294"/>
    </row>
    <row r="163" spans="1:3" ht="15.75" thickBot="1" x14ac:dyDescent="0.25">
      <c r="A163" s="359"/>
      <c r="B163" s="360"/>
      <c r="C163" s="301" t="s">
        <v>197</v>
      </c>
    </row>
    <row r="164" spans="1:3" ht="15" x14ac:dyDescent="0.2">
      <c r="A164" s="312" t="s">
        <v>203</v>
      </c>
      <c r="B164" s="325"/>
      <c r="C164" s="294"/>
    </row>
    <row r="165" spans="1:3" ht="15.75" thickBot="1" x14ac:dyDescent="0.25">
      <c r="A165" s="363"/>
      <c r="B165" s="364"/>
      <c r="C165" s="301" t="s">
        <v>204</v>
      </c>
    </row>
    <row r="167" spans="1:3" ht="13.5" thickBot="1" x14ac:dyDescent="0.25"/>
    <row r="168" spans="1:3" ht="15.75" thickBot="1" x14ac:dyDescent="0.25">
      <c r="A168" s="292" t="s">
        <v>166</v>
      </c>
      <c r="B168" s="293">
        <f>+'Beregningsskema tilbud med afd.'!A30</f>
        <v>0</v>
      </c>
      <c r="C168" s="294" t="s">
        <v>167</v>
      </c>
    </row>
    <row r="169" spans="1:3" ht="15" x14ac:dyDescent="0.2">
      <c r="A169" s="295" t="s">
        <v>168</v>
      </c>
      <c r="B169" s="296" t="str">
        <f>+'Beregningsskema tilbud med afd.'!B30</f>
        <v>Ydelse 7</v>
      </c>
      <c r="C169" s="294" t="s">
        <v>169</v>
      </c>
    </row>
    <row r="170" spans="1:3" ht="15" x14ac:dyDescent="0.2">
      <c r="A170" s="297" t="str">
        <f>+A144</f>
        <v>Svarer ydelsen til en aktuel ydelse i 2024</v>
      </c>
      <c r="B170" s="298">
        <f>+'Beregningsskema tilbud med afd.'!K30</f>
        <v>0</v>
      </c>
      <c r="C170" s="299" t="s">
        <v>170</v>
      </c>
    </row>
    <row r="171" spans="1:3" ht="15" x14ac:dyDescent="0.2">
      <c r="A171" s="297" t="str">
        <f t="shared" ref="A171:A172" si="5">+A145</f>
        <v>Tilbud 2024 + ydelse 2024</v>
      </c>
      <c r="B171" s="298">
        <f>+'Beregningsskema tilbud med afd.'!L30</f>
        <v>0</v>
      </c>
      <c r="C171" s="299" t="s">
        <v>171</v>
      </c>
    </row>
    <row r="172" spans="1:3" ht="15.75" thickBot="1" x14ac:dyDescent="0.25">
      <c r="A172" s="300" t="str">
        <f t="shared" si="5"/>
        <v>Taksten i 2024</v>
      </c>
      <c r="B172" s="305">
        <f>+'Beregningsskema tilbud med afd.'!M30</f>
        <v>0</v>
      </c>
      <c r="C172" s="301" t="s">
        <v>172</v>
      </c>
    </row>
    <row r="173" spans="1:3" ht="15" x14ac:dyDescent="0.2">
      <c r="A173" s="302" t="s">
        <v>173</v>
      </c>
      <c r="B173" s="332">
        <f>+'Beregningsskema tilbud med afd.'!G30</f>
        <v>0</v>
      </c>
      <c r="C173" s="299" t="s">
        <v>174</v>
      </c>
    </row>
    <row r="174" spans="1:3" ht="15" x14ac:dyDescent="0.2">
      <c r="A174" s="302" t="s">
        <v>198</v>
      </c>
      <c r="B174" s="336">
        <f>+'Beregningsskema tilbud med afd.'!F30</f>
        <v>0</v>
      </c>
      <c r="C174" s="299" t="s">
        <v>200</v>
      </c>
    </row>
    <row r="175" spans="1:3" ht="15" x14ac:dyDescent="0.2">
      <c r="A175" s="297" t="s">
        <v>175</v>
      </c>
      <c r="B175" s="336">
        <f>+'Beregningsskema tilbud med afd.'!E30</f>
        <v>0</v>
      </c>
      <c r="C175" s="299" t="s">
        <v>176</v>
      </c>
    </row>
    <row r="176" spans="1:3" ht="15.75" thickBot="1" x14ac:dyDescent="0.25">
      <c r="A176" s="303" t="s">
        <v>177</v>
      </c>
      <c r="B176" s="333">
        <f>+'Beregningsskema tilbud med afd.'!H30</f>
        <v>0</v>
      </c>
      <c r="C176" s="299" t="s">
        <v>178</v>
      </c>
    </row>
    <row r="177" spans="1:3" ht="15" x14ac:dyDescent="0.2">
      <c r="A177" s="295" t="s">
        <v>179</v>
      </c>
      <c r="B177" s="304">
        <f>+'Beregningsskema tilbud med afd.'!C30</f>
        <v>0</v>
      </c>
      <c r="C177" s="294" t="s">
        <v>180</v>
      </c>
    </row>
    <row r="178" spans="1:3" ht="15.75" thickBot="1" x14ac:dyDescent="0.25">
      <c r="A178" s="300" t="s">
        <v>181</v>
      </c>
      <c r="B178" s="305">
        <f>+'Beregningsskema tilbud med afd.'!I30</f>
        <v>0</v>
      </c>
      <c r="C178" s="301" t="s">
        <v>182</v>
      </c>
    </row>
    <row r="179" spans="1:3" ht="15" x14ac:dyDescent="0.2">
      <c r="A179" s="295" t="s">
        <v>183</v>
      </c>
      <c r="B179" s="306">
        <f>+'Beregningsskema tilbud med afd.'!D30</f>
        <v>0.98</v>
      </c>
      <c r="C179" s="294" t="s">
        <v>184</v>
      </c>
    </row>
    <row r="180" spans="1:3" ht="25.5" x14ac:dyDescent="0.2">
      <c r="A180" s="307" t="s">
        <v>185</v>
      </c>
      <c r="B180" s="308"/>
      <c r="C180" s="299" t="s">
        <v>186</v>
      </c>
    </row>
    <row r="181" spans="1:3" ht="26.25" thickBot="1" x14ac:dyDescent="0.25">
      <c r="A181" s="309" t="s">
        <v>187</v>
      </c>
      <c r="B181" s="310">
        <f>+'Beregningsskema tilbud med afd.'!$B$9</f>
        <v>12</v>
      </c>
      <c r="C181" s="311" t="s">
        <v>188</v>
      </c>
    </row>
    <row r="182" spans="1:3" ht="15" x14ac:dyDescent="0.2">
      <c r="A182" s="312" t="s">
        <v>189</v>
      </c>
      <c r="B182" s="313" t="e">
        <f>+'Beregningsskema tilbud med afd.'!P30</f>
        <v>#DIV/0!</v>
      </c>
      <c r="C182" s="314" t="s">
        <v>190</v>
      </c>
    </row>
    <row r="183" spans="1:3" ht="25.5" x14ac:dyDescent="0.2">
      <c r="A183" s="316" t="str">
        <f>+A157</f>
        <v>Afvigelse i procent fra taksten i 2024 med tillæg af KL's fremskrivningsprocent</v>
      </c>
      <c r="B183" s="317" t="e">
        <f>+'Beregningsskema tilbud med afd.'!Q30</f>
        <v>#DIV/0!</v>
      </c>
      <c r="C183" s="318" t="s">
        <v>191</v>
      </c>
    </row>
    <row r="184" spans="1:3" ht="26.25" thickBot="1" x14ac:dyDescent="0.25">
      <c r="A184" s="319" t="s">
        <v>192</v>
      </c>
      <c r="B184" s="310">
        <f>+'Beregningsskema tilbud med afd.'!J30</f>
        <v>0</v>
      </c>
      <c r="C184" s="320" t="s">
        <v>193</v>
      </c>
    </row>
    <row r="185" spans="1:3" ht="15" x14ac:dyDescent="0.2">
      <c r="A185" s="361" t="s">
        <v>202</v>
      </c>
      <c r="B185" s="362"/>
      <c r="C185" s="299"/>
    </row>
    <row r="186" spans="1:3" ht="15.75" thickBot="1" x14ac:dyDescent="0.25">
      <c r="A186" s="321" t="s">
        <v>201</v>
      </c>
      <c r="B186" s="322">
        <f>+'Beregningsskema tilbud med afd.'!G307</f>
        <v>0</v>
      </c>
      <c r="C186" s="299" t="s">
        <v>194</v>
      </c>
    </row>
    <row r="187" spans="1:3" ht="13.5" thickBot="1" x14ac:dyDescent="0.25">
      <c r="A187" s="125" t="s">
        <v>2</v>
      </c>
      <c r="B187" s="323">
        <f>+'Beregningsskema tilbud med afd.'!G308</f>
        <v>0</v>
      </c>
      <c r="C187" s="324" t="s">
        <v>195</v>
      </c>
    </row>
    <row r="188" spans="1:3" ht="15" x14ac:dyDescent="0.2">
      <c r="A188" s="312" t="s">
        <v>196</v>
      </c>
      <c r="B188" s="325"/>
      <c r="C188" s="294"/>
    </row>
    <row r="189" spans="1:3" ht="15.75" thickBot="1" x14ac:dyDescent="0.25">
      <c r="A189" s="359"/>
      <c r="B189" s="360"/>
      <c r="C189" s="301" t="s">
        <v>197</v>
      </c>
    </row>
    <row r="190" spans="1:3" ht="15" x14ac:dyDescent="0.2">
      <c r="A190" s="312" t="s">
        <v>203</v>
      </c>
      <c r="B190" s="325"/>
      <c r="C190" s="294"/>
    </row>
    <row r="191" spans="1:3" ht="15.75" thickBot="1" x14ac:dyDescent="0.25">
      <c r="A191" s="363"/>
      <c r="B191" s="364"/>
      <c r="C191" s="301" t="s">
        <v>204</v>
      </c>
    </row>
    <row r="192" spans="1:3" ht="15" x14ac:dyDescent="0.2">
      <c r="A192" s="326"/>
      <c r="B192" s="327"/>
      <c r="C192" s="276"/>
    </row>
    <row r="193" spans="1:3" ht="13.5" thickBot="1" x14ac:dyDescent="0.25"/>
    <row r="194" spans="1:3" ht="15.75" thickBot="1" x14ac:dyDescent="0.25">
      <c r="A194" s="292" t="s">
        <v>166</v>
      </c>
      <c r="B194" s="293">
        <f>+'Beregningsskema tilbud med afd.'!A31</f>
        <v>0</v>
      </c>
      <c r="C194" s="294" t="s">
        <v>167</v>
      </c>
    </row>
    <row r="195" spans="1:3" ht="15" x14ac:dyDescent="0.2">
      <c r="A195" s="295" t="s">
        <v>168</v>
      </c>
      <c r="B195" s="296" t="str">
        <f>+'Beregningsskema tilbud med afd.'!B31</f>
        <v>Ydelse 8</v>
      </c>
      <c r="C195" s="294" t="s">
        <v>169</v>
      </c>
    </row>
    <row r="196" spans="1:3" ht="15" x14ac:dyDescent="0.2">
      <c r="A196" s="297" t="str">
        <f>+A170</f>
        <v>Svarer ydelsen til en aktuel ydelse i 2024</v>
      </c>
      <c r="B196" s="298">
        <f>+'Beregningsskema tilbud med afd.'!K31</f>
        <v>0</v>
      </c>
      <c r="C196" s="299" t="s">
        <v>170</v>
      </c>
    </row>
    <row r="197" spans="1:3" ht="15" x14ac:dyDescent="0.2">
      <c r="A197" s="297" t="str">
        <f t="shared" ref="A197:A198" si="6">+A171</f>
        <v>Tilbud 2024 + ydelse 2024</v>
      </c>
      <c r="B197" s="298">
        <f>+'Beregningsskema tilbud med afd.'!L31</f>
        <v>0</v>
      </c>
      <c r="C197" s="299" t="s">
        <v>171</v>
      </c>
    </row>
    <row r="198" spans="1:3" ht="15.75" thickBot="1" x14ac:dyDescent="0.25">
      <c r="A198" s="300" t="str">
        <f t="shared" si="6"/>
        <v>Taksten i 2024</v>
      </c>
      <c r="B198" s="305">
        <f>+'Beregningsskema tilbud med afd.'!M31</f>
        <v>0</v>
      </c>
      <c r="C198" s="301" t="s">
        <v>172</v>
      </c>
    </row>
    <row r="199" spans="1:3" ht="15" x14ac:dyDescent="0.2">
      <c r="A199" s="302" t="s">
        <v>173</v>
      </c>
      <c r="B199" s="332">
        <f>+'Beregningsskema tilbud med afd.'!G31</f>
        <v>0</v>
      </c>
      <c r="C199" s="299" t="s">
        <v>174</v>
      </c>
    </row>
    <row r="200" spans="1:3" ht="15" x14ac:dyDescent="0.2">
      <c r="A200" s="302" t="s">
        <v>198</v>
      </c>
      <c r="B200" s="336">
        <f>+'Beregningsskema tilbud med afd.'!F31</f>
        <v>0</v>
      </c>
      <c r="C200" s="299" t="s">
        <v>200</v>
      </c>
    </row>
    <row r="201" spans="1:3" ht="15" x14ac:dyDescent="0.2">
      <c r="A201" s="297" t="s">
        <v>175</v>
      </c>
      <c r="B201" s="336">
        <f>+'Beregningsskema tilbud med afd.'!E31</f>
        <v>0</v>
      </c>
      <c r="C201" s="299" t="s">
        <v>176</v>
      </c>
    </row>
    <row r="202" spans="1:3" ht="15.75" thickBot="1" x14ac:dyDescent="0.25">
      <c r="A202" s="303" t="s">
        <v>177</v>
      </c>
      <c r="B202" s="333">
        <f>+'Beregningsskema tilbud med afd.'!H31</f>
        <v>0</v>
      </c>
      <c r="C202" s="299" t="s">
        <v>178</v>
      </c>
    </row>
    <row r="203" spans="1:3" ht="15" x14ac:dyDescent="0.2">
      <c r="A203" s="295" t="s">
        <v>179</v>
      </c>
      <c r="B203" s="304">
        <f>+'Beregningsskema tilbud med afd.'!C31</f>
        <v>0</v>
      </c>
      <c r="C203" s="294" t="s">
        <v>180</v>
      </c>
    </row>
    <row r="204" spans="1:3" ht="15.75" thickBot="1" x14ac:dyDescent="0.25">
      <c r="A204" s="300" t="s">
        <v>181</v>
      </c>
      <c r="B204" s="305">
        <f>+'Beregningsskema tilbud med afd.'!I31</f>
        <v>0</v>
      </c>
      <c r="C204" s="301" t="s">
        <v>182</v>
      </c>
    </row>
    <row r="205" spans="1:3" ht="15" x14ac:dyDescent="0.2">
      <c r="A205" s="295" t="s">
        <v>183</v>
      </c>
      <c r="B205" s="306">
        <f>+'Beregningsskema tilbud med afd.'!D31</f>
        <v>0.98</v>
      </c>
      <c r="C205" s="294" t="s">
        <v>184</v>
      </c>
    </row>
    <row r="206" spans="1:3" ht="25.5" x14ac:dyDescent="0.2">
      <c r="A206" s="307" t="s">
        <v>185</v>
      </c>
      <c r="B206" s="308"/>
      <c r="C206" s="299" t="s">
        <v>186</v>
      </c>
    </row>
    <row r="207" spans="1:3" ht="26.25" thickBot="1" x14ac:dyDescent="0.25">
      <c r="A207" s="309" t="s">
        <v>187</v>
      </c>
      <c r="B207" s="310">
        <f>+'Beregningsskema tilbud med afd.'!$B$9</f>
        <v>12</v>
      </c>
      <c r="C207" s="311" t="s">
        <v>188</v>
      </c>
    </row>
    <row r="208" spans="1:3" ht="15" x14ac:dyDescent="0.2">
      <c r="A208" s="312" t="s">
        <v>189</v>
      </c>
      <c r="B208" s="313" t="e">
        <f>+'Beregningsskema tilbud med afd.'!P31</f>
        <v>#DIV/0!</v>
      </c>
      <c r="C208" s="314" t="s">
        <v>190</v>
      </c>
    </row>
    <row r="209" spans="1:3" ht="25.5" x14ac:dyDescent="0.2">
      <c r="A209" s="316" t="str">
        <f>+A183</f>
        <v>Afvigelse i procent fra taksten i 2024 med tillæg af KL's fremskrivningsprocent</v>
      </c>
      <c r="B209" s="317" t="e">
        <f>+'Beregningsskema tilbud med afd.'!Q31</f>
        <v>#DIV/0!</v>
      </c>
      <c r="C209" s="318" t="s">
        <v>191</v>
      </c>
    </row>
    <row r="210" spans="1:3" ht="26.25" thickBot="1" x14ac:dyDescent="0.25">
      <c r="A210" s="319" t="s">
        <v>192</v>
      </c>
      <c r="B210" s="310">
        <f>+'Beregningsskema tilbud med afd.'!J31</f>
        <v>0</v>
      </c>
      <c r="C210" s="320" t="s">
        <v>193</v>
      </c>
    </row>
    <row r="211" spans="1:3" ht="15" x14ac:dyDescent="0.2">
      <c r="A211" s="361" t="s">
        <v>202</v>
      </c>
      <c r="B211" s="362"/>
      <c r="C211" s="299"/>
    </row>
    <row r="212" spans="1:3" ht="15.75" thickBot="1" x14ac:dyDescent="0.25">
      <c r="A212" s="321" t="s">
        <v>201</v>
      </c>
      <c r="B212" s="322">
        <f>+'Beregningsskema tilbud med afd.'!G341</f>
        <v>0</v>
      </c>
      <c r="C212" s="299" t="s">
        <v>194</v>
      </c>
    </row>
    <row r="213" spans="1:3" ht="13.5" thickBot="1" x14ac:dyDescent="0.25">
      <c r="A213" s="125" t="s">
        <v>2</v>
      </c>
      <c r="B213" s="323">
        <f>+'Beregningsskema tilbud med afd.'!G342</f>
        <v>0</v>
      </c>
      <c r="C213" s="324" t="s">
        <v>195</v>
      </c>
    </row>
    <row r="214" spans="1:3" ht="15" x14ac:dyDescent="0.2">
      <c r="A214" s="312" t="s">
        <v>196</v>
      </c>
      <c r="B214" s="325"/>
      <c r="C214" s="294"/>
    </row>
    <row r="215" spans="1:3" ht="15.75" thickBot="1" x14ac:dyDescent="0.25">
      <c r="A215" s="359"/>
      <c r="B215" s="360"/>
      <c r="C215" s="301" t="s">
        <v>197</v>
      </c>
    </row>
    <row r="216" spans="1:3" ht="15" x14ac:dyDescent="0.2">
      <c r="A216" s="312" t="s">
        <v>203</v>
      </c>
      <c r="B216" s="325"/>
      <c r="C216" s="294"/>
    </row>
    <row r="217" spans="1:3" ht="15.75" thickBot="1" x14ac:dyDescent="0.25">
      <c r="A217" s="363"/>
      <c r="B217" s="364"/>
      <c r="C217" s="301" t="s">
        <v>204</v>
      </c>
    </row>
    <row r="219" spans="1:3" ht="13.5" thickBot="1" x14ac:dyDescent="0.25"/>
    <row r="220" spans="1:3" ht="15.75" thickBot="1" x14ac:dyDescent="0.25">
      <c r="A220" s="292" t="s">
        <v>166</v>
      </c>
      <c r="B220" s="293">
        <f>+'Beregningsskema tilbud med afd.'!A32</f>
        <v>0</v>
      </c>
      <c r="C220" s="294" t="s">
        <v>167</v>
      </c>
    </row>
    <row r="221" spans="1:3" ht="15" x14ac:dyDescent="0.2">
      <c r="A221" s="295" t="s">
        <v>168</v>
      </c>
      <c r="B221" s="296" t="str">
        <f>+'Beregningsskema tilbud med afd.'!B32</f>
        <v>Ydelse 9</v>
      </c>
      <c r="C221" s="294" t="s">
        <v>169</v>
      </c>
    </row>
    <row r="222" spans="1:3" ht="15" x14ac:dyDescent="0.2">
      <c r="A222" s="297" t="str">
        <f>+A196</f>
        <v>Svarer ydelsen til en aktuel ydelse i 2024</v>
      </c>
      <c r="B222" s="298">
        <f>+'Beregningsskema tilbud med afd.'!K32</f>
        <v>0</v>
      </c>
      <c r="C222" s="299" t="s">
        <v>170</v>
      </c>
    </row>
    <row r="223" spans="1:3" ht="15" x14ac:dyDescent="0.2">
      <c r="A223" s="297" t="str">
        <f t="shared" ref="A223:A224" si="7">+A197</f>
        <v>Tilbud 2024 + ydelse 2024</v>
      </c>
      <c r="B223" s="298">
        <f>+'Beregningsskema tilbud med afd.'!L32</f>
        <v>0</v>
      </c>
      <c r="C223" s="299" t="s">
        <v>171</v>
      </c>
    </row>
    <row r="224" spans="1:3" ht="15.75" thickBot="1" x14ac:dyDescent="0.25">
      <c r="A224" s="300" t="str">
        <f t="shared" si="7"/>
        <v>Taksten i 2024</v>
      </c>
      <c r="B224" s="305">
        <f>+'Beregningsskema tilbud med afd.'!M32</f>
        <v>0</v>
      </c>
      <c r="C224" s="301" t="s">
        <v>172</v>
      </c>
    </row>
    <row r="225" spans="1:3" ht="15" x14ac:dyDescent="0.2">
      <c r="A225" s="302" t="s">
        <v>173</v>
      </c>
      <c r="B225" s="332">
        <f>+'Beregningsskema tilbud med afd.'!G32</f>
        <v>0</v>
      </c>
      <c r="C225" s="299" t="s">
        <v>174</v>
      </c>
    </row>
    <row r="226" spans="1:3" ht="15" x14ac:dyDescent="0.2">
      <c r="A226" s="302" t="s">
        <v>198</v>
      </c>
      <c r="B226" s="336">
        <f>+'Beregningsskema tilbud med afd.'!F32</f>
        <v>0</v>
      </c>
      <c r="C226" s="299" t="s">
        <v>200</v>
      </c>
    </row>
    <row r="227" spans="1:3" ht="15" x14ac:dyDescent="0.2">
      <c r="A227" s="297" t="s">
        <v>175</v>
      </c>
      <c r="B227" s="336">
        <f>+'Beregningsskema tilbud med afd.'!E32</f>
        <v>0</v>
      </c>
      <c r="C227" s="299" t="s">
        <v>176</v>
      </c>
    </row>
    <row r="228" spans="1:3" ht="15.75" thickBot="1" x14ac:dyDescent="0.25">
      <c r="A228" s="303" t="s">
        <v>177</v>
      </c>
      <c r="B228" s="333">
        <f>+'Beregningsskema tilbud med afd.'!H32</f>
        <v>0</v>
      </c>
      <c r="C228" s="299" t="s">
        <v>178</v>
      </c>
    </row>
    <row r="229" spans="1:3" ht="15" x14ac:dyDescent="0.2">
      <c r="A229" s="295" t="s">
        <v>179</v>
      </c>
      <c r="B229" s="304">
        <f>+'Beregningsskema tilbud med afd.'!C32</f>
        <v>0</v>
      </c>
      <c r="C229" s="294" t="s">
        <v>180</v>
      </c>
    </row>
    <row r="230" spans="1:3" ht="15.75" thickBot="1" x14ac:dyDescent="0.25">
      <c r="A230" s="300" t="s">
        <v>181</v>
      </c>
      <c r="B230" s="305">
        <f>+'Beregningsskema tilbud med afd.'!I32</f>
        <v>0</v>
      </c>
      <c r="C230" s="301" t="s">
        <v>182</v>
      </c>
    </row>
    <row r="231" spans="1:3" ht="15" x14ac:dyDescent="0.2">
      <c r="A231" s="295" t="s">
        <v>183</v>
      </c>
      <c r="B231" s="306">
        <f>+'Beregningsskema tilbud med afd.'!D32</f>
        <v>0.98</v>
      </c>
      <c r="C231" s="294" t="s">
        <v>184</v>
      </c>
    </row>
    <row r="232" spans="1:3" ht="25.5" x14ac:dyDescent="0.2">
      <c r="A232" s="307" t="s">
        <v>185</v>
      </c>
      <c r="B232" s="308"/>
      <c r="C232" s="299" t="s">
        <v>186</v>
      </c>
    </row>
    <row r="233" spans="1:3" ht="26.25" thickBot="1" x14ac:dyDescent="0.25">
      <c r="A233" s="309" t="s">
        <v>187</v>
      </c>
      <c r="B233" s="310">
        <f>+'Beregningsskema tilbud med afd.'!$B$9</f>
        <v>12</v>
      </c>
      <c r="C233" s="311" t="s">
        <v>188</v>
      </c>
    </row>
    <row r="234" spans="1:3" ht="15" x14ac:dyDescent="0.2">
      <c r="A234" s="312" t="s">
        <v>189</v>
      </c>
      <c r="B234" s="313" t="e">
        <f>+'Beregningsskema tilbud med afd.'!P32</f>
        <v>#DIV/0!</v>
      </c>
      <c r="C234" s="314" t="s">
        <v>190</v>
      </c>
    </row>
    <row r="235" spans="1:3" ht="25.5" x14ac:dyDescent="0.2">
      <c r="A235" s="316" t="str">
        <f>+A209</f>
        <v>Afvigelse i procent fra taksten i 2024 med tillæg af KL's fremskrivningsprocent</v>
      </c>
      <c r="B235" s="317" t="e">
        <f>+'Beregningsskema tilbud med afd.'!Q32</f>
        <v>#DIV/0!</v>
      </c>
      <c r="C235" s="318" t="s">
        <v>191</v>
      </c>
    </row>
    <row r="236" spans="1:3" ht="26.25" thickBot="1" x14ac:dyDescent="0.25">
      <c r="A236" s="319" t="s">
        <v>192</v>
      </c>
      <c r="B236" s="310">
        <f>+'Beregningsskema tilbud med afd.'!J32</f>
        <v>0</v>
      </c>
      <c r="C236" s="320" t="s">
        <v>193</v>
      </c>
    </row>
    <row r="237" spans="1:3" ht="15" x14ac:dyDescent="0.2">
      <c r="A237" s="361" t="s">
        <v>202</v>
      </c>
      <c r="B237" s="362"/>
      <c r="C237" s="299"/>
    </row>
    <row r="238" spans="1:3" ht="15.75" thickBot="1" x14ac:dyDescent="0.25">
      <c r="A238" s="321" t="s">
        <v>201</v>
      </c>
      <c r="B238" s="322">
        <f>+'Beregningsskema tilbud med afd.'!G375</f>
        <v>0</v>
      </c>
      <c r="C238" s="299" t="s">
        <v>194</v>
      </c>
    </row>
    <row r="239" spans="1:3" ht="13.5" thickBot="1" x14ac:dyDescent="0.25">
      <c r="A239" s="125" t="s">
        <v>2</v>
      </c>
      <c r="B239" s="323">
        <f>+'Beregningsskema tilbud med afd.'!G376</f>
        <v>0</v>
      </c>
      <c r="C239" s="324" t="s">
        <v>195</v>
      </c>
    </row>
    <row r="240" spans="1:3" ht="15" x14ac:dyDescent="0.2">
      <c r="A240" s="312" t="s">
        <v>196</v>
      </c>
      <c r="B240" s="325"/>
      <c r="C240" s="294"/>
    </row>
    <row r="241" spans="1:3" ht="15.75" thickBot="1" x14ac:dyDescent="0.25">
      <c r="A241" s="359"/>
      <c r="B241" s="360"/>
      <c r="C241" s="301" t="s">
        <v>197</v>
      </c>
    </row>
    <row r="242" spans="1:3" ht="15" x14ac:dyDescent="0.2">
      <c r="A242" s="312" t="s">
        <v>203</v>
      </c>
      <c r="B242" s="325"/>
      <c r="C242" s="294"/>
    </row>
    <row r="243" spans="1:3" ht="15.75" thickBot="1" x14ac:dyDescent="0.25">
      <c r="A243" s="363"/>
      <c r="B243" s="364"/>
      <c r="C243" s="301" t="s">
        <v>204</v>
      </c>
    </row>
    <row r="244" spans="1:3" ht="15" x14ac:dyDescent="0.2">
      <c r="A244" s="326"/>
      <c r="B244" s="327"/>
      <c r="C244" s="276"/>
    </row>
    <row r="245" spans="1:3" ht="13.5" thickBot="1" x14ac:dyDescent="0.25"/>
    <row r="246" spans="1:3" ht="15.75" thickBot="1" x14ac:dyDescent="0.25">
      <c r="A246" s="292" t="s">
        <v>166</v>
      </c>
      <c r="B246" s="293">
        <f>+'Beregningsskema tilbud med afd.'!A33</f>
        <v>0</v>
      </c>
      <c r="C246" s="294" t="s">
        <v>167</v>
      </c>
    </row>
    <row r="247" spans="1:3" ht="15" x14ac:dyDescent="0.2">
      <c r="A247" s="295" t="s">
        <v>168</v>
      </c>
      <c r="B247" s="296" t="str">
        <f>+'Beregningsskema tilbud med afd.'!B33</f>
        <v>Ydelse 10</v>
      </c>
      <c r="C247" s="294" t="s">
        <v>169</v>
      </c>
    </row>
    <row r="248" spans="1:3" ht="15" x14ac:dyDescent="0.2">
      <c r="A248" s="297" t="str">
        <f>+A222</f>
        <v>Svarer ydelsen til en aktuel ydelse i 2024</v>
      </c>
      <c r="B248" s="298">
        <f>+'Beregningsskema tilbud med afd.'!K33</f>
        <v>0</v>
      </c>
      <c r="C248" s="299" t="s">
        <v>170</v>
      </c>
    </row>
    <row r="249" spans="1:3" ht="15" x14ac:dyDescent="0.2">
      <c r="A249" s="297" t="str">
        <f t="shared" ref="A249:A250" si="8">+A223</f>
        <v>Tilbud 2024 + ydelse 2024</v>
      </c>
      <c r="B249" s="298">
        <f>+'Beregningsskema tilbud med afd.'!L33</f>
        <v>0</v>
      </c>
      <c r="C249" s="299" t="s">
        <v>171</v>
      </c>
    </row>
    <row r="250" spans="1:3" ht="15.75" thickBot="1" x14ac:dyDescent="0.25">
      <c r="A250" s="300" t="str">
        <f t="shared" si="8"/>
        <v>Taksten i 2024</v>
      </c>
      <c r="B250" s="305">
        <f>+'Beregningsskema tilbud med afd.'!M33</f>
        <v>0</v>
      </c>
      <c r="C250" s="301" t="s">
        <v>172</v>
      </c>
    </row>
    <row r="251" spans="1:3" ht="15" x14ac:dyDescent="0.2">
      <c r="A251" s="302" t="s">
        <v>173</v>
      </c>
      <c r="B251" s="332">
        <f>+'Beregningsskema tilbud med afd.'!G33</f>
        <v>0</v>
      </c>
      <c r="C251" s="299" t="s">
        <v>174</v>
      </c>
    </row>
    <row r="252" spans="1:3" ht="15" x14ac:dyDescent="0.2">
      <c r="A252" s="302" t="s">
        <v>198</v>
      </c>
      <c r="B252" s="336">
        <f>+'Beregningsskema tilbud med afd.'!F33</f>
        <v>0</v>
      </c>
      <c r="C252" s="299" t="s">
        <v>200</v>
      </c>
    </row>
    <row r="253" spans="1:3" ht="15" x14ac:dyDescent="0.2">
      <c r="A253" s="297" t="s">
        <v>175</v>
      </c>
      <c r="B253" s="336">
        <f>+'Beregningsskema tilbud med afd.'!E33</f>
        <v>0</v>
      </c>
      <c r="C253" s="299" t="s">
        <v>176</v>
      </c>
    </row>
    <row r="254" spans="1:3" ht="15.75" thickBot="1" x14ac:dyDescent="0.25">
      <c r="A254" s="303" t="s">
        <v>177</v>
      </c>
      <c r="B254" s="333">
        <f>+'Beregningsskema tilbud med afd.'!H33</f>
        <v>0</v>
      </c>
      <c r="C254" s="299" t="s">
        <v>178</v>
      </c>
    </row>
    <row r="255" spans="1:3" ht="15" x14ac:dyDescent="0.2">
      <c r="A255" s="295" t="s">
        <v>179</v>
      </c>
      <c r="B255" s="304">
        <f>+'Beregningsskema tilbud med afd.'!C33</f>
        <v>0</v>
      </c>
      <c r="C255" s="294" t="s">
        <v>180</v>
      </c>
    </row>
    <row r="256" spans="1:3" ht="15.75" thickBot="1" x14ac:dyDescent="0.25">
      <c r="A256" s="300" t="s">
        <v>181</v>
      </c>
      <c r="B256" s="305">
        <f>+'Beregningsskema tilbud med afd.'!I33</f>
        <v>0</v>
      </c>
      <c r="C256" s="301" t="s">
        <v>182</v>
      </c>
    </row>
    <row r="257" spans="1:3" ht="15" x14ac:dyDescent="0.2">
      <c r="A257" s="295" t="s">
        <v>183</v>
      </c>
      <c r="B257" s="306">
        <f>+'Beregningsskema tilbud med afd.'!D33</f>
        <v>0.98</v>
      </c>
      <c r="C257" s="294" t="s">
        <v>184</v>
      </c>
    </row>
    <row r="258" spans="1:3" ht="25.5" x14ac:dyDescent="0.2">
      <c r="A258" s="307" t="s">
        <v>185</v>
      </c>
      <c r="B258" s="308"/>
      <c r="C258" s="299" t="s">
        <v>186</v>
      </c>
    </row>
    <row r="259" spans="1:3" ht="26.25" thickBot="1" x14ac:dyDescent="0.25">
      <c r="A259" s="309" t="s">
        <v>187</v>
      </c>
      <c r="B259" s="310">
        <f>+'Beregningsskema tilbud med afd.'!$B$9</f>
        <v>12</v>
      </c>
      <c r="C259" s="311" t="s">
        <v>188</v>
      </c>
    </row>
    <row r="260" spans="1:3" ht="15" x14ac:dyDescent="0.2">
      <c r="A260" s="312" t="s">
        <v>189</v>
      </c>
      <c r="B260" s="313" t="e">
        <f>+'Beregningsskema tilbud med afd.'!P33</f>
        <v>#DIV/0!</v>
      </c>
      <c r="C260" s="314" t="s">
        <v>190</v>
      </c>
    </row>
    <row r="261" spans="1:3" ht="25.5" x14ac:dyDescent="0.2">
      <c r="A261" s="316" t="str">
        <f>+A235</f>
        <v>Afvigelse i procent fra taksten i 2024 med tillæg af KL's fremskrivningsprocent</v>
      </c>
      <c r="B261" s="317" t="e">
        <f>+'Beregningsskema tilbud med afd.'!Q33</f>
        <v>#DIV/0!</v>
      </c>
      <c r="C261" s="318" t="s">
        <v>191</v>
      </c>
    </row>
    <row r="262" spans="1:3" ht="26.25" thickBot="1" x14ac:dyDescent="0.25">
      <c r="A262" s="319" t="s">
        <v>192</v>
      </c>
      <c r="B262" s="310">
        <f>+'Beregningsskema tilbud med afd.'!J33</f>
        <v>0</v>
      </c>
      <c r="C262" s="320" t="s">
        <v>193</v>
      </c>
    </row>
    <row r="263" spans="1:3" ht="15" x14ac:dyDescent="0.2">
      <c r="A263" s="361" t="s">
        <v>202</v>
      </c>
      <c r="B263" s="362"/>
      <c r="C263" s="299"/>
    </row>
    <row r="264" spans="1:3" ht="15.75" thickBot="1" x14ac:dyDescent="0.25">
      <c r="A264" s="321" t="s">
        <v>201</v>
      </c>
      <c r="B264" s="322">
        <f>+'Beregningsskema tilbud med afd.'!G409</f>
        <v>0</v>
      </c>
      <c r="C264" s="299" t="s">
        <v>194</v>
      </c>
    </row>
    <row r="265" spans="1:3" ht="13.5" thickBot="1" x14ac:dyDescent="0.25">
      <c r="A265" s="125" t="s">
        <v>2</v>
      </c>
      <c r="B265" s="323">
        <f>+'Beregningsskema tilbud med afd.'!G410</f>
        <v>0</v>
      </c>
      <c r="C265" s="324" t="s">
        <v>195</v>
      </c>
    </row>
    <row r="266" spans="1:3" ht="15" x14ac:dyDescent="0.2">
      <c r="A266" s="312" t="s">
        <v>196</v>
      </c>
      <c r="B266" s="325"/>
      <c r="C266" s="294"/>
    </row>
    <row r="267" spans="1:3" ht="15.75" thickBot="1" x14ac:dyDescent="0.25">
      <c r="A267" s="359"/>
      <c r="B267" s="360"/>
      <c r="C267" s="301" t="s">
        <v>197</v>
      </c>
    </row>
    <row r="268" spans="1:3" ht="15" x14ac:dyDescent="0.2">
      <c r="A268" s="312" t="s">
        <v>203</v>
      </c>
      <c r="B268" s="325"/>
      <c r="C268" s="294"/>
    </row>
    <row r="269" spans="1:3" ht="15.75" thickBot="1" x14ac:dyDescent="0.25">
      <c r="A269" s="363"/>
      <c r="B269" s="364"/>
      <c r="C269" s="301" t="s">
        <v>204</v>
      </c>
    </row>
    <row r="271" spans="1:3" ht="13.5" thickBot="1" x14ac:dyDescent="0.25"/>
    <row r="272" spans="1:3" ht="15.75" thickBot="1" x14ac:dyDescent="0.25">
      <c r="A272" s="292" t="s">
        <v>166</v>
      </c>
      <c r="B272" s="293">
        <f>+'Beregningsskema tilbud med afd.'!A34</f>
        <v>0</v>
      </c>
      <c r="C272" s="294" t="s">
        <v>167</v>
      </c>
    </row>
    <row r="273" spans="1:3" ht="15" x14ac:dyDescent="0.2">
      <c r="A273" s="295" t="s">
        <v>168</v>
      </c>
      <c r="B273" s="296" t="str">
        <f>+'Beregningsskema tilbud med afd.'!B34</f>
        <v>Ydelse 11</v>
      </c>
      <c r="C273" s="294" t="s">
        <v>169</v>
      </c>
    </row>
    <row r="274" spans="1:3" ht="15" x14ac:dyDescent="0.2">
      <c r="A274" s="297" t="str">
        <f>+A248</f>
        <v>Svarer ydelsen til en aktuel ydelse i 2024</v>
      </c>
      <c r="B274" s="298">
        <f>+'Beregningsskema tilbud med afd.'!K34</f>
        <v>0</v>
      </c>
      <c r="C274" s="299" t="s">
        <v>170</v>
      </c>
    </row>
    <row r="275" spans="1:3" ht="15" x14ac:dyDescent="0.2">
      <c r="A275" s="297" t="str">
        <f t="shared" ref="A275:A276" si="9">+A249</f>
        <v>Tilbud 2024 + ydelse 2024</v>
      </c>
      <c r="B275" s="298">
        <f>+'Beregningsskema tilbud med afd.'!L34</f>
        <v>0</v>
      </c>
      <c r="C275" s="299" t="s">
        <v>171</v>
      </c>
    </row>
    <row r="276" spans="1:3" ht="15.75" thickBot="1" x14ac:dyDescent="0.25">
      <c r="A276" s="300" t="str">
        <f t="shared" si="9"/>
        <v>Taksten i 2024</v>
      </c>
      <c r="B276" s="305">
        <f>+'Beregningsskema tilbud med afd.'!M34</f>
        <v>0</v>
      </c>
      <c r="C276" s="301" t="s">
        <v>172</v>
      </c>
    </row>
    <row r="277" spans="1:3" ht="15" x14ac:dyDescent="0.2">
      <c r="A277" s="302" t="s">
        <v>173</v>
      </c>
      <c r="B277" s="332">
        <f>+'Beregningsskema tilbud med afd.'!G34</f>
        <v>0</v>
      </c>
      <c r="C277" s="299" t="s">
        <v>174</v>
      </c>
    </row>
    <row r="278" spans="1:3" ht="15" x14ac:dyDescent="0.2">
      <c r="A278" s="302" t="s">
        <v>198</v>
      </c>
      <c r="B278" s="336">
        <f>+'Beregningsskema tilbud med afd.'!F34</f>
        <v>0</v>
      </c>
      <c r="C278" s="299" t="s">
        <v>200</v>
      </c>
    </row>
    <row r="279" spans="1:3" ht="15" x14ac:dyDescent="0.2">
      <c r="A279" s="297" t="s">
        <v>175</v>
      </c>
      <c r="B279" s="336">
        <f>+'Beregningsskema tilbud med afd.'!E34</f>
        <v>0</v>
      </c>
      <c r="C279" s="299" t="s">
        <v>176</v>
      </c>
    </row>
    <row r="280" spans="1:3" ht="15.75" thickBot="1" x14ac:dyDescent="0.25">
      <c r="A280" s="303" t="s">
        <v>177</v>
      </c>
      <c r="B280" s="333">
        <f>+'Beregningsskema tilbud med afd.'!H34</f>
        <v>0</v>
      </c>
      <c r="C280" s="299" t="s">
        <v>178</v>
      </c>
    </row>
    <row r="281" spans="1:3" ht="15" x14ac:dyDescent="0.2">
      <c r="A281" s="295" t="s">
        <v>179</v>
      </c>
      <c r="B281" s="304">
        <f>+'Beregningsskema tilbud med afd.'!C34</f>
        <v>0</v>
      </c>
      <c r="C281" s="294" t="s">
        <v>180</v>
      </c>
    </row>
    <row r="282" spans="1:3" ht="15.75" thickBot="1" x14ac:dyDescent="0.25">
      <c r="A282" s="300" t="s">
        <v>181</v>
      </c>
      <c r="B282" s="305">
        <f>+'Beregningsskema tilbud med afd.'!I34</f>
        <v>0</v>
      </c>
      <c r="C282" s="301" t="s">
        <v>182</v>
      </c>
    </row>
    <row r="283" spans="1:3" ht="15" x14ac:dyDescent="0.2">
      <c r="A283" s="295" t="s">
        <v>183</v>
      </c>
      <c r="B283" s="306">
        <f>+'Beregningsskema tilbud med afd.'!D34</f>
        <v>0.98</v>
      </c>
      <c r="C283" s="294" t="s">
        <v>184</v>
      </c>
    </row>
    <row r="284" spans="1:3" ht="25.5" x14ac:dyDescent="0.2">
      <c r="A284" s="307" t="s">
        <v>185</v>
      </c>
      <c r="B284" s="308"/>
      <c r="C284" s="299" t="s">
        <v>186</v>
      </c>
    </row>
    <row r="285" spans="1:3" ht="26.25" thickBot="1" x14ac:dyDescent="0.25">
      <c r="A285" s="309" t="s">
        <v>187</v>
      </c>
      <c r="B285" s="310">
        <f>+'Beregningsskema tilbud med afd.'!$B$9</f>
        <v>12</v>
      </c>
      <c r="C285" s="311" t="s">
        <v>188</v>
      </c>
    </row>
    <row r="286" spans="1:3" ht="15" x14ac:dyDescent="0.2">
      <c r="A286" s="312" t="s">
        <v>189</v>
      </c>
      <c r="B286" s="313" t="e">
        <f>+'Beregningsskema tilbud med afd.'!P34</f>
        <v>#DIV/0!</v>
      </c>
      <c r="C286" s="314" t="s">
        <v>190</v>
      </c>
    </row>
    <row r="287" spans="1:3" ht="25.5" x14ac:dyDescent="0.2">
      <c r="A287" s="316" t="str">
        <f>+A261</f>
        <v>Afvigelse i procent fra taksten i 2024 med tillæg af KL's fremskrivningsprocent</v>
      </c>
      <c r="B287" s="317" t="e">
        <f>+'Beregningsskema tilbud med afd.'!Q34</f>
        <v>#DIV/0!</v>
      </c>
      <c r="C287" s="318" t="s">
        <v>191</v>
      </c>
    </row>
    <row r="288" spans="1:3" ht="26.25" thickBot="1" x14ac:dyDescent="0.25">
      <c r="A288" s="319" t="s">
        <v>192</v>
      </c>
      <c r="B288" s="310">
        <f>+'Beregningsskema tilbud med afd.'!J34</f>
        <v>0</v>
      </c>
      <c r="C288" s="320" t="s">
        <v>193</v>
      </c>
    </row>
    <row r="289" spans="1:3" ht="15" x14ac:dyDescent="0.2">
      <c r="A289" s="361" t="s">
        <v>202</v>
      </c>
      <c r="B289" s="362"/>
      <c r="C289" s="299"/>
    </row>
    <row r="290" spans="1:3" ht="15.75" thickBot="1" x14ac:dyDescent="0.25">
      <c r="A290" s="321" t="s">
        <v>201</v>
      </c>
      <c r="B290" s="322">
        <f>+'Beregningsskema tilbud med afd.'!G443</f>
        <v>0</v>
      </c>
      <c r="C290" s="299" t="s">
        <v>194</v>
      </c>
    </row>
    <row r="291" spans="1:3" ht="13.5" thickBot="1" x14ac:dyDescent="0.25">
      <c r="A291" s="125" t="s">
        <v>2</v>
      </c>
      <c r="B291" s="323">
        <f>+'Beregningsskema tilbud med afd.'!G444</f>
        <v>0</v>
      </c>
      <c r="C291" s="324" t="s">
        <v>195</v>
      </c>
    </row>
    <row r="292" spans="1:3" ht="15" x14ac:dyDescent="0.2">
      <c r="A292" s="312" t="s">
        <v>196</v>
      </c>
      <c r="B292" s="325"/>
      <c r="C292" s="294"/>
    </row>
    <row r="293" spans="1:3" ht="15.75" thickBot="1" x14ac:dyDescent="0.25">
      <c r="A293" s="359"/>
      <c r="B293" s="360"/>
      <c r="C293" s="301" t="s">
        <v>197</v>
      </c>
    </row>
    <row r="294" spans="1:3" ht="15" x14ac:dyDescent="0.2">
      <c r="A294" s="312" t="s">
        <v>203</v>
      </c>
      <c r="B294" s="325"/>
      <c r="C294" s="294"/>
    </row>
    <row r="295" spans="1:3" ht="15.75" thickBot="1" x14ac:dyDescent="0.25">
      <c r="A295" s="363"/>
      <c r="B295" s="364"/>
      <c r="C295" s="301" t="s">
        <v>204</v>
      </c>
    </row>
    <row r="296" spans="1:3" ht="15" x14ac:dyDescent="0.2">
      <c r="A296" s="326"/>
      <c r="B296" s="327"/>
      <c r="C296" s="276"/>
    </row>
    <row r="297" spans="1:3" ht="13.5" thickBot="1" x14ac:dyDescent="0.25"/>
    <row r="298" spans="1:3" ht="15.75" thickBot="1" x14ac:dyDescent="0.25">
      <c r="A298" s="292" t="s">
        <v>166</v>
      </c>
      <c r="B298" s="293">
        <f>+'Beregningsskema tilbud med afd.'!A35</f>
        <v>0</v>
      </c>
      <c r="C298" s="294" t="s">
        <v>167</v>
      </c>
    </row>
    <row r="299" spans="1:3" ht="15" x14ac:dyDescent="0.2">
      <c r="A299" s="295" t="s">
        <v>168</v>
      </c>
      <c r="B299" s="296" t="str">
        <f>+'Beregningsskema tilbud med afd.'!B35</f>
        <v>Ydelse 12</v>
      </c>
      <c r="C299" s="294" t="s">
        <v>169</v>
      </c>
    </row>
    <row r="300" spans="1:3" ht="15" x14ac:dyDescent="0.2">
      <c r="A300" s="297" t="str">
        <f>+A274</f>
        <v>Svarer ydelsen til en aktuel ydelse i 2024</v>
      </c>
      <c r="B300" s="298">
        <f>+'Beregningsskema tilbud med afd.'!K35</f>
        <v>0</v>
      </c>
      <c r="C300" s="299" t="s">
        <v>170</v>
      </c>
    </row>
    <row r="301" spans="1:3" ht="15" x14ac:dyDescent="0.2">
      <c r="A301" s="297" t="str">
        <f t="shared" ref="A301:A302" si="10">+A275</f>
        <v>Tilbud 2024 + ydelse 2024</v>
      </c>
      <c r="B301" s="298">
        <f>+'Beregningsskema tilbud med afd.'!L35</f>
        <v>0</v>
      </c>
      <c r="C301" s="299" t="s">
        <v>171</v>
      </c>
    </row>
    <row r="302" spans="1:3" ht="15.75" thickBot="1" x14ac:dyDescent="0.25">
      <c r="A302" s="300" t="str">
        <f t="shared" si="10"/>
        <v>Taksten i 2024</v>
      </c>
      <c r="B302" s="305">
        <f>+'Beregningsskema tilbud med afd.'!M35</f>
        <v>0</v>
      </c>
      <c r="C302" s="301" t="s">
        <v>172</v>
      </c>
    </row>
    <row r="303" spans="1:3" ht="15" x14ac:dyDescent="0.2">
      <c r="A303" s="302" t="s">
        <v>173</v>
      </c>
      <c r="B303" s="332">
        <f>+'Beregningsskema tilbud med afd.'!G35</f>
        <v>0</v>
      </c>
      <c r="C303" s="299" t="s">
        <v>174</v>
      </c>
    </row>
    <row r="304" spans="1:3" ht="15" x14ac:dyDescent="0.2">
      <c r="A304" s="302" t="s">
        <v>198</v>
      </c>
      <c r="B304" s="336">
        <f>+'Beregningsskema tilbud med afd.'!F35</f>
        <v>0</v>
      </c>
      <c r="C304" s="299" t="s">
        <v>200</v>
      </c>
    </row>
    <row r="305" spans="1:3" ht="15" x14ac:dyDescent="0.2">
      <c r="A305" s="297" t="s">
        <v>175</v>
      </c>
      <c r="B305" s="336">
        <f>+'Beregningsskema tilbud med afd.'!E35</f>
        <v>0</v>
      </c>
      <c r="C305" s="299" t="s">
        <v>176</v>
      </c>
    </row>
    <row r="306" spans="1:3" ht="15.75" thickBot="1" x14ac:dyDescent="0.25">
      <c r="A306" s="303" t="s">
        <v>177</v>
      </c>
      <c r="B306" s="333">
        <f>+'Beregningsskema tilbud med afd.'!H35</f>
        <v>0</v>
      </c>
      <c r="C306" s="299" t="s">
        <v>178</v>
      </c>
    </row>
    <row r="307" spans="1:3" ht="15" x14ac:dyDescent="0.2">
      <c r="A307" s="295" t="s">
        <v>179</v>
      </c>
      <c r="B307" s="304">
        <f>+'Beregningsskema tilbud med afd.'!C35</f>
        <v>0</v>
      </c>
      <c r="C307" s="294" t="s">
        <v>180</v>
      </c>
    </row>
    <row r="308" spans="1:3" ht="15.75" thickBot="1" x14ac:dyDescent="0.25">
      <c r="A308" s="300" t="s">
        <v>181</v>
      </c>
      <c r="B308" s="305">
        <f>+'Beregningsskema tilbud med afd.'!I35</f>
        <v>0</v>
      </c>
      <c r="C308" s="301" t="s">
        <v>182</v>
      </c>
    </row>
    <row r="309" spans="1:3" ht="15" x14ac:dyDescent="0.2">
      <c r="A309" s="295" t="s">
        <v>183</v>
      </c>
      <c r="B309" s="306">
        <f>+'Beregningsskema tilbud med afd.'!D35</f>
        <v>0.98</v>
      </c>
      <c r="C309" s="294" t="s">
        <v>184</v>
      </c>
    </row>
    <row r="310" spans="1:3" ht="25.5" x14ac:dyDescent="0.2">
      <c r="A310" s="307" t="s">
        <v>185</v>
      </c>
      <c r="B310" s="308"/>
      <c r="C310" s="299" t="s">
        <v>186</v>
      </c>
    </row>
    <row r="311" spans="1:3" ht="26.25" thickBot="1" x14ac:dyDescent="0.25">
      <c r="A311" s="309" t="s">
        <v>187</v>
      </c>
      <c r="B311" s="310">
        <f>+'Beregningsskema tilbud med afd.'!$B$9</f>
        <v>12</v>
      </c>
      <c r="C311" s="311" t="s">
        <v>188</v>
      </c>
    </row>
    <row r="312" spans="1:3" ht="15" x14ac:dyDescent="0.2">
      <c r="A312" s="312" t="s">
        <v>189</v>
      </c>
      <c r="B312" s="313" t="e">
        <f>+'Beregningsskema tilbud med afd.'!P35</f>
        <v>#DIV/0!</v>
      </c>
      <c r="C312" s="314" t="s">
        <v>190</v>
      </c>
    </row>
    <row r="313" spans="1:3" ht="25.5" x14ac:dyDescent="0.2">
      <c r="A313" s="316" t="str">
        <f>+A287</f>
        <v>Afvigelse i procent fra taksten i 2024 med tillæg af KL's fremskrivningsprocent</v>
      </c>
      <c r="B313" s="317" t="e">
        <f>+'Beregningsskema tilbud med afd.'!Q35</f>
        <v>#DIV/0!</v>
      </c>
      <c r="C313" s="318" t="s">
        <v>191</v>
      </c>
    </row>
    <row r="314" spans="1:3" ht="26.25" thickBot="1" x14ac:dyDescent="0.25">
      <c r="A314" s="319" t="s">
        <v>192</v>
      </c>
      <c r="B314" s="310">
        <f>+'Beregningsskema tilbud med afd.'!J35</f>
        <v>0</v>
      </c>
      <c r="C314" s="320" t="s">
        <v>193</v>
      </c>
    </row>
    <row r="315" spans="1:3" ht="15" x14ac:dyDescent="0.2">
      <c r="A315" s="361" t="s">
        <v>202</v>
      </c>
      <c r="B315" s="362"/>
      <c r="C315" s="299"/>
    </row>
    <row r="316" spans="1:3" ht="15.75" thickBot="1" x14ac:dyDescent="0.25">
      <c r="A316" s="321" t="s">
        <v>201</v>
      </c>
      <c r="B316" s="322">
        <f>+'Beregningsskema tilbud med afd.'!G477</f>
        <v>0</v>
      </c>
      <c r="C316" s="299" t="s">
        <v>194</v>
      </c>
    </row>
    <row r="317" spans="1:3" ht="13.5" thickBot="1" x14ac:dyDescent="0.25">
      <c r="A317" s="125" t="s">
        <v>2</v>
      </c>
      <c r="B317" s="323">
        <f>+'Beregningsskema tilbud med afd.'!G478</f>
        <v>0</v>
      </c>
      <c r="C317" s="324" t="s">
        <v>195</v>
      </c>
    </row>
    <row r="318" spans="1:3" ht="15" x14ac:dyDescent="0.2">
      <c r="A318" s="312" t="s">
        <v>196</v>
      </c>
      <c r="B318" s="325"/>
      <c r="C318" s="294"/>
    </row>
    <row r="319" spans="1:3" ht="15.75" thickBot="1" x14ac:dyDescent="0.25">
      <c r="A319" s="359"/>
      <c r="B319" s="360"/>
      <c r="C319" s="301" t="s">
        <v>197</v>
      </c>
    </row>
    <row r="320" spans="1:3" ht="15" x14ac:dyDescent="0.2">
      <c r="A320" s="312" t="s">
        <v>203</v>
      </c>
      <c r="B320" s="325"/>
      <c r="C320" s="294"/>
    </row>
    <row r="321" spans="1:3" ht="15.75" thickBot="1" x14ac:dyDescent="0.25">
      <c r="A321" s="363"/>
      <c r="B321" s="364"/>
      <c r="C321" s="301" t="s">
        <v>204</v>
      </c>
    </row>
  </sheetData>
  <mergeCells count="38">
    <mergeCell ref="A111:B111"/>
    <mergeCell ref="A133:B133"/>
    <mergeCell ref="A137:B137"/>
    <mergeCell ref="A159:B159"/>
    <mergeCell ref="A163:B163"/>
    <mergeCell ref="A113:B113"/>
    <mergeCell ref="A243:B243"/>
    <mergeCell ref="A217:B217"/>
    <mergeCell ref="A191:B191"/>
    <mergeCell ref="A165:B165"/>
    <mergeCell ref="A139:B139"/>
    <mergeCell ref="A185:B185"/>
    <mergeCell ref="A189:B189"/>
    <mergeCell ref="A211:B211"/>
    <mergeCell ref="A215:B215"/>
    <mergeCell ref="A237:B237"/>
    <mergeCell ref="A241:B241"/>
    <mergeCell ref="A319:B319"/>
    <mergeCell ref="A321:B321"/>
    <mergeCell ref="A263:B263"/>
    <mergeCell ref="A267:B267"/>
    <mergeCell ref="A289:B289"/>
    <mergeCell ref="A293:B293"/>
    <mergeCell ref="A315:B315"/>
    <mergeCell ref="A295:B295"/>
    <mergeCell ref="A269:B269"/>
    <mergeCell ref="A3:B3"/>
    <mergeCell ref="A8:B8"/>
    <mergeCell ref="A30:B30"/>
    <mergeCell ref="A34:B34"/>
    <mergeCell ref="A56:B56"/>
    <mergeCell ref="A36:B36"/>
    <mergeCell ref="A60:B60"/>
    <mergeCell ref="A81:B81"/>
    <mergeCell ref="A85:B85"/>
    <mergeCell ref="A107:B107"/>
    <mergeCell ref="A87:B87"/>
    <mergeCell ref="A62:B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17"/>
  <sheetViews>
    <sheetView tabSelected="1" zoomScale="85" zoomScaleNormal="85" zoomScaleSheetLayoutView="80" workbookViewId="0">
      <selection activeCell="D16" sqref="D16"/>
    </sheetView>
  </sheetViews>
  <sheetFormatPr defaultRowHeight="12.75" x14ac:dyDescent="0.2"/>
  <cols>
    <col min="1" max="1" width="23.7109375" customWidth="1"/>
    <col min="2" max="2" width="42.5703125" customWidth="1"/>
    <col min="3" max="3" width="14" customWidth="1"/>
    <col min="4" max="5" width="13.7109375" customWidth="1"/>
    <col min="6" max="6" width="14.7109375" customWidth="1"/>
    <col min="7" max="7" width="13.85546875" bestFit="1" customWidth="1"/>
    <col min="8" max="8" width="20.5703125" customWidth="1"/>
    <col min="9" max="9" width="22.7109375" customWidth="1"/>
    <col min="10" max="10" width="15" customWidth="1"/>
    <col min="11" max="11" width="13.28515625" customWidth="1"/>
    <col min="12" max="12" width="14.5703125" customWidth="1"/>
    <col min="13" max="13" width="11.85546875" customWidth="1"/>
    <col min="14" max="14" width="13.7109375" customWidth="1"/>
    <col min="15" max="15" width="10.28515625" customWidth="1"/>
    <col min="16" max="16" width="13" customWidth="1"/>
    <col min="17" max="17" width="11.85546875" bestFit="1" customWidth="1"/>
  </cols>
  <sheetData>
    <row r="1" spans="1:10" ht="27.75" customHeight="1" thickBot="1" x14ac:dyDescent="0.3">
      <c r="A1" s="22"/>
      <c r="B1" s="23" t="s">
        <v>1</v>
      </c>
      <c r="C1" s="24"/>
      <c r="D1" s="24"/>
      <c r="E1" s="24"/>
      <c r="F1" s="25"/>
      <c r="G1" s="1"/>
    </row>
    <row r="3" spans="1:10" x14ac:dyDescent="0.2">
      <c r="A3" s="21" t="s">
        <v>44</v>
      </c>
    </row>
    <row r="4" spans="1:10" ht="13.5" thickBot="1" x14ac:dyDescent="0.25"/>
    <row r="5" spans="1:10" ht="16.5" thickBot="1" x14ac:dyDescent="0.3">
      <c r="A5" s="26" t="s">
        <v>34</v>
      </c>
      <c r="B5" s="27"/>
    </row>
    <row r="6" spans="1:10" x14ac:dyDescent="0.2">
      <c r="A6" s="18" t="s">
        <v>12</v>
      </c>
      <c r="B6" s="66">
        <v>0.20300000000000001</v>
      </c>
      <c r="C6" t="s">
        <v>17</v>
      </c>
    </row>
    <row r="7" spans="1:10" x14ac:dyDescent="0.2">
      <c r="A7" s="16" t="s">
        <v>13</v>
      </c>
      <c r="B7" s="5">
        <v>5.0000000000000001E-3</v>
      </c>
      <c r="C7" t="s">
        <v>17</v>
      </c>
    </row>
    <row r="8" spans="1:10" ht="25.5" x14ac:dyDescent="0.2">
      <c r="A8" s="17" t="s">
        <v>14</v>
      </c>
      <c r="B8" s="28">
        <v>4.3999999999999997E-2</v>
      </c>
      <c r="C8" t="s">
        <v>18</v>
      </c>
      <c r="D8" s="139"/>
    </row>
    <row r="9" spans="1:10" ht="25.5" x14ac:dyDescent="0.2">
      <c r="A9" s="109" t="s">
        <v>68</v>
      </c>
      <c r="B9" s="114">
        <v>12</v>
      </c>
      <c r="C9" t="s">
        <v>18</v>
      </c>
    </row>
    <row r="10" spans="1:10" ht="38.25" x14ac:dyDescent="0.2">
      <c r="A10" s="17" t="s">
        <v>73</v>
      </c>
      <c r="B10" s="144">
        <v>3.0300000000000001E-2</v>
      </c>
      <c r="C10" t="s">
        <v>18</v>
      </c>
    </row>
    <row r="11" spans="1:10" x14ac:dyDescent="0.2">
      <c r="A11" s="16" t="s">
        <v>15</v>
      </c>
      <c r="B11" s="7">
        <v>30</v>
      </c>
      <c r="C11" t="s">
        <v>17</v>
      </c>
    </row>
    <row r="12" spans="1:10" x14ac:dyDescent="0.2">
      <c r="A12" s="6" t="s">
        <v>26</v>
      </c>
      <c r="B12" s="7">
        <v>2025</v>
      </c>
      <c r="C12" t="s">
        <v>17</v>
      </c>
    </row>
    <row r="13" spans="1:10" ht="13.5" thickBot="1" x14ac:dyDescent="0.25">
      <c r="A13" s="271" t="s">
        <v>16</v>
      </c>
      <c r="B13" s="272">
        <v>365</v>
      </c>
      <c r="C13" t="s">
        <v>17</v>
      </c>
      <c r="I13" s="146"/>
      <c r="J13" s="146"/>
    </row>
    <row r="14" spans="1:10" ht="13.5" thickBot="1" x14ac:dyDescent="0.25">
      <c r="A14" s="271" t="s">
        <v>205</v>
      </c>
      <c r="B14" s="337">
        <v>5.5100000000000003E-2</v>
      </c>
      <c r="C14" s="338"/>
    </row>
    <row r="15" spans="1:10" x14ac:dyDescent="0.2">
      <c r="A15" s="139"/>
    </row>
    <row r="16" spans="1:10" x14ac:dyDescent="0.2">
      <c r="A16" s="6"/>
    </row>
    <row r="17" spans="1:18" x14ac:dyDescent="0.2">
      <c r="D17" s="146"/>
    </row>
    <row r="18" spans="1:18" ht="13.5" thickBot="1" x14ac:dyDescent="0.25"/>
    <row r="19" spans="1:18" ht="14.25" thickTop="1" thickBot="1" x14ac:dyDescent="0.25">
      <c r="A19" s="94" t="s">
        <v>64</v>
      </c>
      <c r="B19" s="70"/>
      <c r="C19" s="380"/>
      <c r="D19" s="380"/>
      <c r="E19" s="380"/>
      <c r="F19" s="380"/>
      <c r="G19" s="380"/>
    </row>
    <row r="20" spans="1:18" ht="14.25" thickTop="1" thickBot="1" x14ac:dyDescent="0.25">
      <c r="A20" s="94" t="s">
        <v>60</v>
      </c>
      <c r="B20" s="269"/>
    </row>
    <row r="21" spans="1:18" ht="33.75" customHeight="1" thickBot="1" x14ac:dyDescent="0.25">
      <c r="A21" s="95" t="s">
        <v>3</v>
      </c>
      <c r="B21" s="381" t="s">
        <v>19</v>
      </c>
      <c r="C21" s="382"/>
      <c r="D21" s="382"/>
      <c r="E21" s="383"/>
      <c r="F21" s="383"/>
      <c r="G21" s="383"/>
      <c r="H21" s="383"/>
      <c r="I21" s="383"/>
      <c r="J21" s="383"/>
      <c r="K21" s="383"/>
      <c r="L21" s="383"/>
      <c r="M21" s="383"/>
      <c r="N21" s="147"/>
      <c r="O21" s="147"/>
      <c r="P21" s="147"/>
    </row>
    <row r="22" spans="1:18" ht="136.5" customHeight="1" x14ac:dyDescent="0.2">
      <c r="A22" s="96" t="s">
        <v>49</v>
      </c>
      <c r="B22" s="96" t="s">
        <v>50</v>
      </c>
      <c r="C22" s="96" t="s">
        <v>216</v>
      </c>
      <c r="D22" s="96" t="s">
        <v>35</v>
      </c>
      <c r="E22" s="96" t="s">
        <v>65</v>
      </c>
      <c r="F22" s="96" t="s">
        <v>199</v>
      </c>
      <c r="G22" s="96" t="s">
        <v>66</v>
      </c>
      <c r="H22" s="99" t="s">
        <v>105</v>
      </c>
      <c r="I22" s="96" t="s">
        <v>61</v>
      </c>
      <c r="J22" s="96" t="s">
        <v>67</v>
      </c>
      <c r="K22" s="96" t="s">
        <v>219</v>
      </c>
      <c r="L22" s="96" t="s">
        <v>217</v>
      </c>
      <c r="M22" s="100" t="s">
        <v>218</v>
      </c>
      <c r="N22" s="96" t="s">
        <v>102</v>
      </c>
      <c r="O22" s="29" t="s">
        <v>62</v>
      </c>
      <c r="P22" s="29" t="s">
        <v>107</v>
      </c>
      <c r="Q22" s="29" t="s">
        <v>108</v>
      </c>
      <c r="R22" s="29" t="s">
        <v>109</v>
      </c>
    </row>
    <row r="23" spans="1:18" x14ac:dyDescent="0.2">
      <c r="A23" s="71"/>
      <c r="B23" s="71" t="s">
        <v>7</v>
      </c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77"/>
      <c r="P23" s="77"/>
      <c r="Q23" s="77"/>
      <c r="R23" s="77"/>
    </row>
    <row r="24" spans="1:18" x14ac:dyDescent="0.2">
      <c r="A24" s="331"/>
      <c r="B24" s="158" t="s">
        <v>116</v>
      </c>
      <c r="C24" s="103"/>
      <c r="D24" s="104">
        <v>0.98</v>
      </c>
      <c r="E24" s="330"/>
      <c r="F24" s="101"/>
      <c r="G24" s="101"/>
      <c r="H24" s="330"/>
      <c r="I24" s="101"/>
      <c r="J24" s="101"/>
      <c r="K24" s="98"/>
      <c r="L24" s="330"/>
      <c r="M24" s="107"/>
      <c r="N24" s="248"/>
      <c r="O24" s="107"/>
      <c r="P24" s="107" t="e">
        <f>+H104</f>
        <v>#DIV/0!</v>
      </c>
      <c r="Q24" s="164" t="e">
        <f>+(P24/(1+$B$14)-M24)/M24</f>
        <v>#DIV/0!</v>
      </c>
      <c r="R24" s="107">
        <f>+G103</f>
        <v>0</v>
      </c>
    </row>
    <row r="25" spans="1:18" x14ac:dyDescent="0.2">
      <c r="A25" s="73"/>
      <c r="B25" s="72" t="s">
        <v>51</v>
      </c>
      <c r="C25" s="103"/>
      <c r="D25" s="104">
        <v>0.98</v>
      </c>
      <c r="E25" s="330"/>
      <c r="F25" s="101"/>
      <c r="G25" s="101"/>
      <c r="H25" s="101"/>
      <c r="I25" s="101"/>
      <c r="J25" s="101"/>
      <c r="K25" s="98"/>
      <c r="L25" s="330"/>
      <c r="M25" s="107"/>
      <c r="N25" s="248"/>
      <c r="O25" s="107"/>
      <c r="P25" s="107" t="e">
        <f>+H138</f>
        <v>#DIV/0!</v>
      </c>
      <c r="Q25" s="164" t="e">
        <f t="shared" ref="Q25:Q35" si="0">+(P25/(1+$B$14)-M25)/M25</f>
        <v>#DIV/0!</v>
      </c>
      <c r="R25" s="107">
        <f>+G137</f>
        <v>0</v>
      </c>
    </row>
    <row r="26" spans="1:18" x14ac:dyDescent="0.2">
      <c r="A26" s="73"/>
      <c r="B26" s="72" t="s">
        <v>52</v>
      </c>
      <c r="C26" s="103"/>
      <c r="D26" s="104">
        <v>0.98</v>
      </c>
      <c r="E26" s="330"/>
      <c r="F26" s="101"/>
      <c r="G26" s="101"/>
      <c r="H26" s="330"/>
      <c r="I26" s="101"/>
      <c r="J26" s="101"/>
      <c r="K26" s="98"/>
      <c r="L26" s="330"/>
      <c r="M26" s="107"/>
      <c r="N26" s="248"/>
      <c r="O26" s="107"/>
      <c r="P26" s="107" t="e">
        <f>+H172</f>
        <v>#DIV/0!</v>
      </c>
      <c r="Q26" s="164" t="e">
        <f t="shared" si="0"/>
        <v>#DIV/0!</v>
      </c>
      <c r="R26" s="107">
        <f>+G171</f>
        <v>0</v>
      </c>
    </row>
    <row r="27" spans="1:18" x14ac:dyDescent="0.2">
      <c r="A27" s="73"/>
      <c r="B27" s="72" t="s">
        <v>53</v>
      </c>
      <c r="C27" s="103"/>
      <c r="D27" s="104">
        <v>0.98</v>
      </c>
      <c r="E27" s="330"/>
      <c r="F27" s="101"/>
      <c r="G27" s="101"/>
      <c r="H27" s="330"/>
      <c r="I27" s="101"/>
      <c r="J27" s="101"/>
      <c r="K27" s="98"/>
      <c r="L27" s="330"/>
      <c r="M27" s="107"/>
      <c r="N27" s="248"/>
      <c r="O27" s="107"/>
      <c r="P27" s="107" t="e">
        <f>+H206</f>
        <v>#DIV/0!</v>
      </c>
      <c r="Q27" s="164" t="e">
        <f t="shared" si="0"/>
        <v>#DIV/0!</v>
      </c>
      <c r="R27" s="107">
        <f>+G205</f>
        <v>0</v>
      </c>
    </row>
    <row r="28" spans="1:18" x14ac:dyDescent="0.2">
      <c r="A28" s="73"/>
      <c r="B28" s="72" t="s">
        <v>54</v>
      </c>
      <c r="C28" s="103"/>
      <c r="D28" s="104">
        <v>0.98</v>
      </c>
      <c r="E28" s="330"/>
      <c r="F28" s="101"/>
      <c r="G28" s="101"/>
      <c r="H28" s="101"/>
      <c r="I28" s="101"/>
      <c r="J28" s="101"/>
      <c r="K28" s="98"/>
      <c r="L28" s="330"/>
      <c r="M28" s="107"/>
      <c r="N28" s="248"/>
      <c r="O28" s="107"/>
      <c r="P28" s="107" t="e">
        <f>+H240</f>
        <v>#DIV/0!</v>
      </c>
      <c r="Q28" s="164" t="e">
        <f t="shared" si="0"/>
        <v>#DIV/0!</v>
      </c>
      <c r="R28" s="107">
        <f>+G239</f>
        <v>0</v>
      </c>
    </row>
    <row r="29" spans="1:18" x14ac:dyDescent="0.2">
      <c r="A29" s="73"/>
      <c r="B29" s="72" t="s">
        <v>55</v>
      </c>
      <c r="C29" s="103"/>
      <c r="D29" s="104">
        <v>0.98</v>
      </c>
      <c r="E29" s="330"/>
      <c r="F29" s="101"/>
      <c r="G29" s="101"/>
      <c r="H29" s="330"/>
      <c r="I29" s="101"/>
      <c r="J29" s="101"/>
      <c r="K29" s="98"/>
      <c r="L29" s="330"/>
      <c r="M29" s="107"/>
      <c r="N29" s="248"/>
      <c r="O29" s="107"/>
      <c r="P29" s="107" t="e">
        <f>+H274</f>
        <v>#DIV/0!</v>
      </c>
      <c r="Q29" s="164" t="e">
        <f t="shared" si="0"/>
        <v>#DIV/0!</v>
      </c>
      <c r="R29" s="107">
        <f>+G273</f>
        <v>0</v>
      </c>
    </row>
    <row r="30" spans="1:18" x14ac:dyDescent="0.2">
      <c r="A30" s="73"/>
      <c r="B30" s="72" t="s">
        <v>56</v>
      </c>
      <c r="C30" s="103"/>
      <c r="D30" s="104">
        <v>0.98</v>
      </c>
      <c r="E30" s="330"/>
      <c r="F30" s="101"/>
      <c r="G30" s="101"/>
      <c r="H30" s="330"/>
      <c r="I30" s="101"/>
      <c r="J30" s="101"/>
      <c r="K30" s="98"/>
      <c r="L30" s="330"/>
      <c r="M30" s="107"/>
      <c r="N30" s="248"/>
      <c r="O30" s="107"/>
      <c r="P30" s="107" t="e">
        <f>+H308</f>
        <v>#DIV/0!</v>
      </c>
      <c r="Q30" s="164" t="e">
        <f t="shared" si="0"/>
        <v>#DIV/0!</v>
      </c>
      <c r="R30" s="107">
        <f>+G307</f>
        <v>0</v>
      </c>
    </row>
    <row r="31" spans="1:18" x14ac:dyDescent="0.2">
      <c r="A31" s="73"/>
      <c r="B31" s="72" t="s">
        <v>57</v>
      </c>
      <c r="C31" s="103"/>
      <c r="D31" s="104">
        <v>0.98</v>
      </c>
      <c r="E31" s="330"/>
      <c r="F31" s="101"/>
      <c r="G31" s="101"/>
      <c r="H31" s="101"/>
      <c r="I31" s="101"/>
      <c r="J31" s="101"/>
      <c r="K31" s="98"/>
      <c r="L31" s="330"/>
      <c r="M31" s="107"/>
      <c r="N31" s="248"/>
      <c r="O31" s="107"/>
      <c r="P31" s="107" t="e">
        <f>+H342</f>
        <v>#DIV/0!</v>
      </c>
      <c r="Q31" s="164" t="e">
        <f t="shared" si="0"/>
        <v>#DIV/0!</v>
      </c>
      <c r="R31" s="107">
        <f>+G341</f>
        <v>0</v>
      </c>
    </row>
    <row r="32" spans="1:18" x14ac:dyDescent="0.2">
      <c r="A32" s="73"/>
      <c r="B32" s="72" t="s">
        <v>58</v>
      </c>
      <c r="C32" s="103"/>
      <c r="D32" s="104">
        <v>0.98</v>
      </c>
      <c r="E32" s="330"/>
      <c r="F32" s="101"/>
      <c r="G32" s="101"/>
      <c r="H32" s="330"/>
      <c r="I32" s="101"/>
      <c r="J32" s="101"/>
      <c r="K32" s="98"/>
      <c r="L32" s="330"/>
      <c r="M32" s="107"/>
      <c r="N32" s="248"/>
      <c r="O32" s="107"/>
      <c r="P32" s="107" t="e">
        <f>+H376</f>
        <v>#DIV/0!</v>
      </c>
      <c r="Q32" s="164" t="e">
        <f t="shared" si="0"/>
        <v>#DIV/0!</v>
      </c>
      <c r="R32" s="107">
        <f>+G375</f>
        <v>0</v>
      </c>
    </row>
    <row r="33" spans="1:18" x14ac:dyDescent="0.2">
      <c r="A33" s="73"/>
      <c r="B33" s="158" t="s">
        <v>59</v>
      </c>
      <c r="C33" s="103"/>
      <c r="D33" s="104">
        <v>0.98</v>
      </c>
      <c r="E33" s="330"/>
      <c r="F33" s="101"/>
      <c r="G33" s="101"/>
      <c r="H33" s="330"/>
      <c r="I33" s="101"/>
      <c r="J33" s="101"/>
      <c r="K33" s="98"/>
      <c r="L33" s="330"/>
      <c r="M33" s="107"/>
      <c r="N33" s="248"/>
      <c r="O33" s="107"/>
      <c r="P33" s="107" t="e">
        <f>+H410</f>
        <v>#DIV/0!</v>
      </c>
      <c r="Q33" s="164" t="e">
        <f t="shared" si="0"/>
        <v>#DIV/0!</v>
      </c>
      <c r="R33" s="107">
        <f>+G409</f>
        <v>0</v>
      </c>
    </row>
    <row r="34" spans="1:18" x14ac:dyDescent="0.2">
      <c r="A34" s="73"/>
      <c r="B34" s="158" t="s">
        <v>111</v>
      </c>
      <c r="C34" s="103"/>
      <c r="D34" s="104">
        <v>0.98</v>
      </c>
      <c r="E34" s="330"/>
      <c r="F34" s="101"/>
      <c r="G34" s="101"/>
      <c r="H34" s="101"/>
      <c r="I34" s="101"/>
      <c r="J34" s="101"/>
      <c r="K34" s="98"/>
      <c r="L34" s="330"/>
      <c r="M34" s="107"/>
      <c r="N34" s="248"/>
      <c r="O34" s="107"/>
      <c r="P34" s="107" t="e">
        <f>+H444</f>
        <v>#DIV/0!</v>
      </c>
      <c r="Q34" s="164" t="e">
        <f t="shared" si="0"/>
        <v>#DIV/0!</v>
      </c>
      <c r="R34" s="107">
        <f>+G443</f>
        <v>0</v>
      </c>
    </row>
    <row r="35" spans="1:18" ht="13.5" thickBot="1" x14ac:dyDescent="0.25">
      <c r="A35" s="73"/>
      <c r="B35" s="158" t="s">
        <v>112</v>
      </c>
      <c r="C35" s="103"/>
      <c r="D35" s="104">
        <v>0.98</v>
      </c>
      <c r="E35" s="330"/>
      <c r="F35" s="101"/>
      <c r="G35" s="101"/>
      <c r="H35" s="330"/>
      <c r="I35" s="101"/>
      <c r="J35" s="101"/>
      <c r="K35" s="98"/>
      <c r="L35" s="330"/>
      <c r="M35" s="107"/>
      <c r="N35" s="248"/>
      <c r="O35" s="107"/>
      <c r="P35" s="107" t="e">
        <f>+H478</f>
        <v>#DIV/0!</v>
      </c>
      <c r="Q35" s="164" t="e">
        <f t="shared" si="0"/>
        <v>#DIV/0!</v>
      </c>
      <c r="R35" s="107">
        <f>+G477</f>
        <v>0</v>
      </c>
    </row>
    <row r="36" spans="1:18" ht="13.5" thickBot="1" x14ac:dyDescent="0.25">
      <c r="A36" s="74"/>
      <c r="B36" s="74" t="s">
        <v>2</v>
      </c>
      <c r="C36" s="105">
        <f>SUM(C24:C35)</f>
        <v>0</v>
      </c>
      <c r="D36" s="106"/>
      <c r="E36" s="102"/>
      <c r="F36" s="102"/>
      <c r="G36" s="102"/>
      <c r="H36" s="102"/>
      <c r="I36" s="102"/>
      <c r="J36" s="32"/>
      <c r="K36" s="32"/>
      <c r="L36" s="102"/>
      <c r="M36" s="105"/>
      <c r="N36" s="78">
        <f>SUM(N24:N35)</f>
        <v>0</v>
      </c>
      <c r="O36" s="108">
        <f>SUM(O23:O33)</f>
        <v>0</v>
      </c>
      <c r="P36" s="108"/>
      <c r="Q36" s="108"/>
      <c r="R36" s="108">
        <f>SUM(R24:R35)</f>
        <v>0</v>
      </c>
    </row>
    <row r="37" spans="1:18" ht="13.5" thickBot="1" x14ac:dyDescent="0.25"/>
    <row r="38" spans="1:18" ht="13.5" thickBot="1" x14ac:dyDescent="0.25">
      <c r="B38" s="377" t="s">
        <v>8</v>
      </c>
      <c r="C38" s="378"/>
      <c r="D38" s="379"/>
    </row>
    <row r="39" spans="1:18" ht="13.5" thickBot="1" x14ac:dyDescent="0.25">
      <c r="E39" t="s">
        <v>0</v>
      </c>
    </row>
    <row r="40" spans="1:18" ht="24.75" thickBot="1" x14ac:dyDescent="0.25">
      <c r="A40" s="80" t="s">
        <v>4</v>
      </c>
      <c r="B40" s="83" t="s">
        <v>5</v>
      </c>
      <c r="C40" s="33" t="s">
        <v>146</v>
      </c>
      <c r="D40" s="80" t="s">
        <v>220</v>
      </c>
      <c r="E40" s="82" t="s">
        <v>145</v>
      </c>
      <c r="F40" s="83" t="s">
        <v>207</v>
      </c>
    </row>
    <row r="41" spans="1:18" ht="38.25" customHeight="1" x14ac:dyDescent="0.2">
      <c r="A41" s="369" t="s">
        <v>154</v>
      </c>
      <c r="B41" s="152" t="s">
        <v>155</v>
      </c>
      <c r="C41" s="160"/>
      <c r="D41" s="259"/>
      <c r="E41" s="259"/>
      <c r="F41" s="9">
        <f t="shared" ref="F41:F55" si="1">+E41+D41</f>
        <v>0</v>
      </c>
    </row>
    <row r="42" spans="1:18" x14ac:dyDescent="0.2">
      <c r="A42" s="370"/>
      <c r="B42" s="152" t="s">
        <v>208</v>
      </c>
      <c r="C42" s="229"/>
      <c r="D42" s="91"/>
      <c r="E42" s="91"/>
      <c r="F42" s="10">
        <f t="shared" si="1"/>
        <v>0</v>
      </c>
    </row>
    <row r="43" spans="1:18" x14ac:dyDescent="0.2">
      <c r="A43" s="370"/>
      <c r="B43" s="152" t="s">
        <v>209</v>
      </c>
      <c r="C43" s="229"/>
      <c r="D43" s="91"/>
      <c r="E43" s="91"/>
      <c r="F43" s="10">
        <f t="shared" si="1"/>
        <v>0</v>
      </c>
    </row>
    <row r="44" spans="1:18" x14ac:dyDescent="0.2">
      <c r="A44" s="370"/>
      <c r="B44" s="152" t="s">
        <v>129</v>
      </c>
      <c r="C44" s="160"/>
      <c r="D44" s="91"/>
      <c r="E44" s="91"/>
      <c r="F44" s="10">
        <f t="shared" si="1"/>
        <v>0</v>
      </c>
    </row>
    <row r="45" spans="1:18" ht="13.5" thickBot="1" x14ac:dyDescent="0.25">
      <c r="A45" s="370"/>
      <c r="B45" s="153" t="s">
        <v>143</v>
      </c>
      <c r="C45" s="161"/>
      <c r="D45" s="91"/>
      <c r="E45" s="91"/>
      <c r="F45" s="10">
        <f t="shared" si="1"/>
        <v>0</v>
      </c>
      <c r="H45" s="238"/>
      <c r="I45" s="238"/>
    </row>
    <row r="46" spans="1:18" x14ac:dyDescent="0.2">
      <c r="A46" s="369" t="s">
        <v>156</v>
      </c>
      <c r="B46" s="151" t="s">
        <v>130</v>
      </c>
      <c r="C46" s="163"/>
      <c r="D46" s="90"/>
      <c r="E46" s="90"/>
      <c r="F46" s="9">
        <f t="shared" si="1"/>
        <v>0</v>
      </c>
      <c r="H46" s="4"/>
      <c r="I46" s="4"/>
    </row>
    <row r="47" spans="1:18" x14ac:dyDescent="0.2">
      <c r="A47" s="371"/>
      <c r="B47" s="152" t="s">
        <v>210</v>
      </c>
      <c r="C47" s="160"/>
      <c r="D47" s="91"/>
      <c r="E47" s="91"/>
      <c r="F47" s="10">
        <f t="shared" si="1"/>
        <v>0</v>
      </c>
    </row>
    <row r="48" spans="1:18" x14ac:dyDescent="0.2">
      <c r="A48" s="371"/>
      <c r="B48" s="152" t="s">
        <v>211</v>
      </c>
      <c r="C48" s="160"/>
      <c r="D48" s="91"/>
      <c r="E48" s="91"/>
      <c r="F48" s="10">
        <f t="shared" si="1"/>
        <v>0</v>
      </c>
    </row>
    <row r="49" spans="1:9" x14ac:dyDescent="0.2">
      <c r="A49" s="371"/>
      <c r="B49" s="152" t="s">
        <v>212</v>
      </c>
      <c r="C49" s="160"/>
      <c r="D49" s="91"/>
      <c r="E49" s="91"/>
      <c r="F49" s="10">
        <f t="shared" si="1"/>
        <v>0</v>
      </c>
    </row>
    <row r="50" spans="1:9" x14ac:dyDescent="0.2">
      <c r="A50" s="371"/>
      <c r="B50" s="152" t="s">
        <v>131</v>
      </c>
      <c r="C50" s="160"/>
      <c r="D50" s="91"/>
      <c r="E50" s="91"/>
      <c r="F50" s="10">
        <f t="shared" si="1"/>
        <v>0</v>
      </c>
    </row>
    <row r="51" spans="1:9" ht="13.5" thickBot="1" x14ac:dyDescent="0.25">
      <c r="A51" s="372"/>
      <c r="B51" s="343" t="s">
        <v>152</v>
      </c>
      <c r="C51" s="344"/>
      <c r="D51" s="345"/>
      <c r="E51" s="345"/>
      <c r="F51" s="346">
        <f t="shared" si="1"/>
        <v>0</v>
      </c>
    </row>
    <row r="52" spans="1:9" ht="13.5" thickBot="1" x14ac:dyDescent="0.25">
      <c r="A52" s="347" t="s">
        <v>214</v>
      </c>
      <c r="B52" s="352" t="s">
        <v>215</v>
      </c>
      <c r="C52" s="349"/>
      <c r="D52" s="350"/>
      <c r="E52" s="350"/>
      <c r="F52" s="351">
        <f t="shared" si="1"/>
        <v>0</v>
      </c>
    </row>
    <row r="53" spans="1:9" ht="12.75" customHeight="1" x14ac:dyDescent="0.2">
      <c r="A53" s="373" t="s">
        <v>157</v>
      </c>
      <c r="B53" s="179" t="s">
        <v>117</v>
      </c>
      <c r="C53" s="163"/>
      <c r="D53" s="90"/>
      <c r="E53" s="90"/>
      <c r="F53" s="9">
        <f t="shared" si="1"/>
        <v>0</v>
      </c>
    </row>
    <row r="54" spans="1:9" x14ac:dyDescent="0.2">
      <c r="A54" s="374"/>
      <c r="B54" s="180" t="s">
        <v>149</v>
      </c>
      <c r="C54" s="187"/>
      <c r="D54" s="91"/>
      <c r="E54" s="91">
        <v>0</v>
      </c>
      <c r="F54" s="10">
        <f t="shared" si="1"/>
        <v>0</v>
      </c>
    </row>
    <row r="55" spans="1:9" ht="27.75" customHeight="1" x14ac:dyDescent="0.2">
      <c r="A55" s="374"/>
      <c r="B55" s="181" t="s">
        <v>119</v>
      </c>
      <c r="C55" s="187"/>
      <c r="D55" s="230">
        <f>(SUM(D41:D54)+SUM(D56:D58)+SUM(D60:D68))*$B$8</f>
        <v>0</v>
      </c>
      <c r="E55" s="230">
        <f>(SUM(E41:E54)+SUM(E56:E58)+SUM(E60:E68))*$B$8</f>
        <v>0</v>
      </c>
      <c r="F55" s="10">
        <f t="shared" si="1"/>
        <v>0</v>
      </c>
    </row>
    <row r="56" spans="1:9" ht="12.75" customHeight="1" thickBot="1" x14ac:dyDescent="0.25">
      <c r="A56" s="374"/>
      <c r="B56" s="180" t="s">
        <v>118</v>
      </c>
      <c r="C56" s="187"/>
      <c r="D56" s="91"/>
      <c r="E56" s="91"/>
      <c r="F56" s="10">
        <f>+E56+D56</f>
        <v>0</v>
      </c>
    </row>
    <row r="57" spans="1:9" ht="12.75" customHeight="1" thickBot="1" x14ac:dyDescent="0.25">
      <c r="A57" s="373" t="s">
        <v>110</v>
      </c>
      <c r="B57" s="179" t="s">
        <v>113</v>
      </c>
      <c r="C57" s="163"/>
      <c r="D57" s="90"/>
      <c r="E57" s="90"/>
      <c r="F57" s="9">
        <f t="shared" ref="F57:F63" si="2">+E57+D57</f>
        <v>0</v>
      </c>
    </row>
    <row r="58" spans="1:9" ht="12.75" customHeight="1" thickBot="1" x14ac:dyDescent="0.25">
      <c r="A58" s="375"/>
      <c r="B58" s="340" t="s">
        <v>213</v>
      </c>
      <c r="C58" s="163"/>
      <c r="D58" s="341"/>
      <c r="E58" s="341"/>
      <c r="F58" s="10">
        <f t="shared" si="2"/>
        <v>0</v>
      </c>
    </row>
    <row r="59" spans="1:9" ht="18" customHeight="1" thickBot="1" x14ac:dyDescent="0.25">
      <c r="A59" s="376"/>
      <c r="B59" s="182" t="s">
        <v>120</v>
      </c>
      <c r="C59" s="163"/>
      <c r="D59" s="230">
        <f>(SUM(D41:D54)+SUM(D56:D58)+SUM(D60:D68))*$B$7</f>
        <v>0</v>
      </c>
      <c r="E59" s="230">
        <f>(SUM(E41:E54)+SUM(E56:E58)+SUM(E60:E68))*$B$7</f>
        <v>0</v>
      </c>
      <c r="F59" s="11">
        <f t="shared" si="2"/>
        <v>0</v>
      </c>
    </row>
    <row r="60" spans="1:9" ht="12.75" customHeight="1" x14ac:dyDescent="0.2">
      <c r="A60" s="375" t="s">
        <v>144</v>
      </c>
      <c r="B60" s="183" t="s">
        <v>114</v>
      </c>
      <c r="C60" s="189"/>
      <c r="D60" s="234"/>
      <c r="E60" s="234"/>
      <c r="F60" s="260">
        <f t="shared" si="2"/>
        <v>0</v>
      </c>
    </row>
    <row r="61" spans="1:9" ht="12.75" customHeight="1" x14ac:dyDescent="0.2">
      <c r="A61" s="384"/>
      <c r="B61" s="184" t="s">
        <v>132</v>
      </c>
      <c r="C61" s="161"/>
      <c r="D61" s="235"/>
      <c r="E61" s="235"/>
      <c r="F61" s="261">
        <f t="shared" si="2"/>
        <v>0</v>
      </c>
    </row>
    <row r="62" spans="1:9" ht="12.75" customHeight="1" x14ac:dyDescent="0.2">
      <c r="A62" s="384"/>
      <c r="B62" s="184" t="s">
        <v>134</v>
      </c>
      <c r="C62" s="161"/>
      <c r="D62" s="235"/>
      <c r="E62" s="235"/>
      <c r="F62" s="261">
        <f t="shared" si="2"/>
        <v>0</v>
      </c>
    </row>
    <row r="63" spans="1:9" ht="27" customHeight="1" thickBot="1" x14ac:dyDescent="0.25">
      <c r="A63" s="384"/>
      <c r="B63" s="180" t="s">
        <v>133</v>
      </c>
      <c r="C63" s="160"/>
      <c r="D63" s="236"/>
      <c r="E63" s="236"/>
      <c r="F63" s="262">
        <f t="shared" si="2"/>
        <v>0</v>
      </c>
    </row>
    <row r="64" spans="1:9" ht="23.1" customHeight="1" x14ac:dyDescent="0.2">
      <c r="A64" s="385" t="s">
        <v>122</v>
      </c>
      <c r="B64" s="179" t="s">
        <v>150</v>
      </c>
      <c r="C64" s="154"/>
      <c r="D64" s="246">
        <f>+Afskrivninger!H35+Afskrivninger!AB44+Afskrivninger!T44</f>
        <v>0</v>
      </c>
      <c r="E64" s="175"/>
      <c r="F64" s="263">
        <f t="shared" ref="F64:F67" si="3">+E64+D64</f>
        <v>0</v>
      </c>
      <c r="H64" s="273"/>
      <c r="I64" s="146"/>
    </row>
    <row r="65" spans="1:9" ht="36" customHeight="1" thickBot="1" x14ac:dyDescent="0.25">
      <c r="A65" s="386"/>
      <c r="B65" s="180" t="s">
        <v>151</v>
      </c>
      <c r="C65" s="155"/>
      <c r="D65" s="247">
        <f>+Afskrivninger!AJ44+Afskrivninger!AR44+Afskrivninger!AZ44+Afskrivninger!BH44</f>
        <v>0</v>
      </c>
      <c r="E65" s="176"/>
      <c r="F65" s="264">
        <f t="shared" si="3"/>
        <v>0</v>
      </c>
      <c r="H65" s="146"/>
      <c r="I65" s="146"/>
    </row>
    <row r="66" spans="1:9" ht="15" customHeight="1" x14ac:dyDescent="0.2">
      <c r="A66" s="375" t="s">
        <v>123</v>
      </c>
      <c r="B66" s="186" t="s">
        <v>124</v>
      </c>
      <c r="C66" s="159"/>
      <c r="D66" s="247">
        <f>+Afskrivninger!G35+Afskrivninger!L5+Afskrivninger!S44+Afskrivninger!AA44</f>
        <v>0</v>
      </c>
      <c r="E66" s="176"/>
      <c r="F66" s="265">
        <f t="shared" si="3"/>
        <v>0</v>
      </c>
      <c r="H66" s="273"/>
      <c r="I66" s="146"/>
    </row>
    <row r="67" spans="1:9" ht="15" customHeight="1" thickBot="1" x14ac:dyDescent="0.25">
      <c r="A67" s="384"/>
      <c r="B67" s="180" t="s">
        <v>125</v>
      </c>
      <c r="C67" s="187"/>
      <c r="D67" s="247">
        <f>+Afskrivninger!BG44+Afskrivninger!AY44+Afskrivninger!AQ44+Afskrivninger!AI44</f>
        <v>0</v>
      </c>
      <c r="E67" s="176"/>
      <c r="F67" s="264">
        <f t="shared" si="3"/>
        <v>0</v>
      </c>
      <c r="H67" s="146"/>
      <c r="I67" s="146"/>
    </row>
    <row r="68" spans="1:9" ht="15" customHeight="1" thickBot="1" x14ac:dyDescent="0.25">
      <c r="A68" s="384"/>
      <c r="B68" s="185" t="s">
        <v>126</v>
      </c>
      <c r="C68" s="162"/>
      <c r="D68" s="162"/>
      <c r="E68" s="175"/>
      <c r="F68" s="266">
        <f>+D68+E68</f>
        <v>0</v>
      </c>
      <c r="H68" s="146"/>
      <c r="I68" s="146"/>
    </row>
    <row r="69" spans="1:9" ht="12.75" customHeight="1" thickBot="1" x14ac:dyDescent="0.25">
      <c r="A69" s="156"/>
      <c r="B69" s="157" t="s">
        <v>6</v>
      </c>
      <c r="C69" s="157"/>
      <c r="D69" s="178"/>
      <c r="E69" s="177"/>
      <c r="F69" s="267">
        <f>+E69+D69</f>
        <v>0</v>
      </c>
    </row>
    <row r="70" spans="1:9" ht="12.75" customHeight="1" thickBot="1" x14ac:dyDescent="0.25">
      <c r="A70" s="79"/>
      <c r="B70" s="85" t="s">
        <v>2</v>
      </c>
      <c r="C70" s="86"/>
      <c r="D70" s="12">
        <f>SUM(D41:D69)</f>
        <v>0</v>
      </c>
      <c r="E70" s="13">
        <f>SUM(E41:E69)</f>
        <v>0</v>
      </c>
      <c r="F70" s="13">
        <f>SUM(F41:F69)</f>
        <v>0</v>
      </c>
    </row>
    <row r="71" spans="1:9" ht="30" customHeight="1" thickBot="1" x14ac:dyDescent="0.25">
      <c r="D71" s="4" t="s">
        <v>0</v>
      </c>
      <c r="E71" t="s">
        <v>0</v>
      </c>
    </row>
    <row r="72" spans="1:9" ht="13.5" thickBot="1" x14ac:dyDescent="0.25">
      <c r="B72" s="377" t="str">
        <f>+B24</f>
        <v>Ydelse 1</v>
      </c>
      <c r="C72" s="378"/>
      <c r="D72" s="379" t="s">
        <v>0</v>
      </c>
    </row>
    <row r="73" spans="1:9" ht="13.5" thickBot="1" x14ac:dyDescent="0.25">
      <c r="B73" t="s">
        <v>0</v>
      </c>
    </row>
    <row r="74" spans="1:9" ht="24.75" thickBot="1" x14ac:dyDescent="0.25">
      <c r="A74" s="80" t="s">
        <v>4</v>
      </c>
      <c r="B74" s="83" t="s">
        <v>5</v>
      </c>
      <c r="C74" s="33" t="s">
        <v>146</v>
      </c>
      <c r="D74" s="80" t="str">
        <f>+D40</f>
        <v>Budget 2025</v>
      </c>
      <c r="E74" s="82" t="s">
        <v>145</v>
      </c>
      <c r="F74" s="81" t="s">
        <v>9</v>
      </c>
      <c r="G74" s="81" t="s">
        <v>127</v>
      </c>
      <c r="H74" s="83" t="s">
        <v>10</v>
      </c>
    </row>
    <row r="75" spans="1:9" ht="12.75" customHeight="1" x14ac:dyDescent="0.2">
      <c r="A75" s="369" t="s">
        <v>154</v>
      </c>
      <c r="B75" s="152" t="s">
        <v>155</v>
      </c>
      <c r="C75" s="159"/>
      <c r="D75" s="84">
        <v>0</v>
      </c>
      <c r="E75" s="84"/>
      <c r="F75" s="215">
        <f>$F$41*$N$24</f>
        <v>0</v>
      </c>
      <c r="G75" s="165">
        <f>+D75+E75+F75</f>
        <v>0</v>
      </c>
      <c r="H75" s="165" t="e">
        <f t="shared" ref="H75:H104" si="4">(G75)/($C$24*$D$24)/B$13</f>
        <v>#DIV/0!</v>
      </c>
      <c r="I75" s="4"/>
    </row>
    <row r="76" spans="1:9" ht="15" customHeight="1" x14ac:dyDescent="0.2">
      <c r="A76" s="370"/>
      <c r="B76" s="152" t="s">
        <v>208</v>
      </c>
      <c r="C76" s="160"/>
      <c r="D76" s="2"/>
      <c r="E76" s="2"/>
      <c r="F76" s="216">
        <f>$F$42*$N$24</f>
        <v>0</v>
      </c>
      <c r="G76" s="166">
        <f t="shared" ref="G76:G103" si="5">+D76+E76+F76</f>
        <v>0</v>
      </c>
      <c r="H76" s="166" t="e">
        <f t="shared" si="4"/>
        <v>#DIV/0!</v>
      </c>
      <c r="I76" s="4"/>
    </row>
    <row r="77" spans="1:9" ht="15" customHeight="1" x14ac:dyDescent="0.2">
      <c r="A77" s="370"/>
      <c r="B77" s="152" t="s">
        <v>209</v>
      </c>
      <c r="C77" s="160"/>
      <c r="D77" s="2"/>
      <c r="E77" s="2"/>
      <c r="F77" s="216">
        <f>$F$43*$N$24</f>
        <v>0</v>
      </c>
      <c r="G77" s="166">
        <f t="shared" ref="G77" si="6">+D77+E77+F77</f>
        <v>0</v>
      </c>
      <c r="H77" s="166" t="e">
        <f t="shared" ref="H77" si="7">(G77)/($C$24*$D$24)/B$13</f>
        <v>#DIV/0!</v>
      </c>
      <c r="I77" s="4"/>
    </row>
    <row r="78" spans="1:9" ht="15" customHeight="1" x14ac:dyDescent="0.2">
      <c r="A78" s="370"/>
      <c r="B78" s="152" t="s">
        <v>129</v>
      </c>
      <c r="C78" s="161"/>
      <c r="D78" s="2"/>
      <c r="E78" s="2"/>
      <c r="F78" s="217">
        <f>$F$44*$N$24</f>
        <v>0</v>
      </c>
      <c r="G78" s="167">
        <f t="shared" si="5"/>
        <v>0</v>
      </c>
      <c r="H78" s="167" t="e">
        <f t="shared" si="4"/>
        <v>#DIV/0!</v>
      </c>
      <c r="I78" s="4"/>
    </row>
    <row r="79" spans="1:9" ht="15" customHeight="1" thickBot="1" x14ac:dyDescent="0.25">
      <c r="A79" s="370"/>
      <c r="B79" s="153" t="s">
        <v>143</v>
      </c>
      <c r="C79" s="160"/>
      <c r="D79" s="2"/>
      <c r="E79" s="2"/>
      <c r="F79" s="216">
        <f>$F$45*$N$24</f>
        <v>0</v>
      </c>
      <c r="G79" s="166">
        <f t="shared" si="5"/>
        <v>0</v>
      </c>
      <c r="H79" s="166" t="e">
        <f t="shared" si="4"/>
        <v>#DIV/0!</v>
      </c>
      <c r="I79" s="4"/>
    </row>
    <row r="80" spans="1:9" ht="15" customHeight="1" x14ac:dyDescent="0.2">
      <c r="A80" s="369" t="s">
        <v>156</v>
      </c>
      <c r="B80" s="151" t="s">
        <v>130</v>
      </c>
      <c r="C80" s="163"/>
      <c r="D80" s="84"/>
      <c r="E80" s="84"/>
      <c r="F80" s="218">
        <f>$F$46*$N$24</f>
        <v>0</v>
      </c>
      <c r="G80" s="169">
        <f t="shared" si="5"/>
        <v>0</v>
      </c>
      <c r="H80" s="169" t="e">
        <f t="shared" si="4"/>
        <v>#DIV/0!</v>
      </c>
      <c r="I80" s="4"/>
    </row>
    <row r="81" spans="1:9" ht="15" customHeight="1" x14ac:dyDescent="0.2">
      <c r="A81" s="371"/>
      <c r="B81" s="152" t="s">
        <v>210</v>
      </c>
      <c r="C81" s="160"/>
      <c r="D81" s="2"/>
      <c r="E81" s="2"/>
      <c r="F81" s="216">
        <f>$F$47*$N$24</f>
        <v>0</v>
      </c>
      <c r="G81" s="166">
        <f t="shared" si="5"/>
        <v>0</v>
      </c>
      <c r="H81" s="166" t="e">
        <f t="shared" si="4"/>
        <v>#DIV/0!</v>
      </c>
      <c r="I81" s="4"/>
    </row>
    <row r="82" spans="1:9" ht="15" customHeight="1" x14ac:dyDescent="0.2">
      <c r="A82" s="371"/>
      <c r="B82" s="152" t="s">
        <v>211</v>
      </c>
      <c r="C82" s="160"/>
      <c r="D82" s="2"/>
      <c r="E82" s="2"/>
      <c r="F82" s="216">
        <f>$F$48*$N$24</f>
        <v>0</v>
      </c>
      <c r="G82" s="166">
        <f t="shared" ref="G82:G83" si="8">+D82+E82+F82</f>
        <v>0</v>
      </c>
      <c r="H82" s="166" t="e">
        <f t="shared" ref="H82:H83" si="9">(G82)/($C$24*$D$24)/B$13</f>
        <v>#DIV/0!</v>
      </c>
      <c r="I82" s="4"/>
    </row>
    <row r="83" spans="1:9" ht="15" customHeight="1" x14ac:dyDescent="0.2">
      <c r="A83" s="371"/>
      <c r="B83" s="152" t="s">
        <v>212</v>
      </c>
      <c r="C83" s="160"/>
      <c r="D83" s="2"/>
      <c r="E83" s="2"/>
      <c r="F83" s="216">
        <f>$F$49*$N$24</f>
        <v>0</v>
      </c>
      <c r="G83" s="166">
        <f t="shared" si="8"/>
        <v>0</v>
      </c>
      <c r="H83" s="166" t="e">
        <f t="shared" si="9"/>
        <v>#DIV/0!</v>
      </c>
      <c r="I83" s="4"/>
    </row>
    <row r="84" spans="1:9" ht="15" customHeight="1" x14ac:dyDescent="0.2">
      <c r="A84" s="371"/>
      <c r="B84" s="152" t="s">
        <v>131</v>
      </c>
      <c r="C84" s="160"/>
      <c r="D84" s="2"/>
      <c r="E84" s="2"/>
      <c r="F84" s="216">
        <f>$F$50*$N$24</f>
        <v>0</v>
      </c>
      <c r="G84" s="166">
        <f t="shared" si="5"/>
        <v>0</v>
      </c>
      <c r="H84" s="166" t="e">
        <f t="shared" si="4"/>
        <v>#DIV/0!</v>
      </c>
      <c r="I84" s="4"/>
    </row>
    <row r="85" spans="1:9" ht="15" customHeight="1" thickBot="1" x14ac:dyDescent="0.25">
      <c r="A85" s="371"/>
      <c r="B85" s="152" t="s">
        <v>152</v>
      </c>
      <c r="C85" s="344"/>
      <c r="D85" s="353"/>
      <c r="E85" s="353"/>
      <c r="F85" s="354">
        <f>$F$51*$N$24</f>
        <v>0</v>
      </c>
      <c r="G85" s="355">
        <f t="shared" si="5"/>
        <v>0</v>
      </c>
      <c r="H85" s="355" t="e">
        <f t="shared" si="4"/>
        <v>#DIV/0!</v>
      </c>
      <c r="I85" s="4"/>
    </row>
    <row r="86" spans="1:9" ht="15" customHeight="1" thickBot="1" x14ac:dyDescent="0.25">
      <c r="A86" s="347" t="s">
        <v>214</v>
      </c>
      <c r="B86" s="352" t="s">
        <v>215</v>
      </c>
      <c r="C86" s="349"/>
      <c r="D86" s="356"/>
      <c r="E86" s="356"/>
      <c r="F86" s="357">
        <f>$F$52*$N$24</f>
        <v>0</v>
      </c>
      <c r="G86" s="358">
        <f t="shared" ref="G86" si="10">+D86+E86+F86</f>
        <v>0</v>
      </c>
      <c r="H86" s="358" t="e">
        <f t="shared" ref="H86" si="11">(G86)/($C$24*$D$24)/B$13</f>
        <v>#DIV/0!</v>
      </c>
      <c r="I86" s="4"/>
    </row>
    <row r="87" spans="1:9" ht="15" customHeight="1" x14ac:dyDescent="0.2">
      <c r="A87" s="373" t="s">
        <v>157</v>
      </c>
      <c r="B87" s="179" t="s">
        <v>117</v>
      </c>
      <c r="C87" s="163"/>
      <c r="D87" s="84"/>
      <c r="E87" s="84"/>
      <c r="F87" s="219">
        <f>$F$53*$N$24</f>
        <v>0</v>
      </c>
      <c r="G87" s="169">
        <f t="shared" si="5"/>
        <v>0</v>
      </c>
      <c r="H87" s="169" t="e">
        <f t="shared" si="4"/>
        <v>#DIV/0!</v>
      </c>
      <c r="I87" s="4"/>
    </row>
    <row r="88" spans="1:9" ht="15" customHeight="1" x14ac:dyDescent="0.2">
      <c r="A88" s="374"/>
      <c r="B88" s="180" t="s">
        <v>149</v>
      </c>
      <c r="C88" s="187"/>
      <c r="D88" s="2"/>
      <c r="E88" s="2"/>
      <c r="F88" s="220">
        <f>$F$54*$N$24</f>
        <v>0</v>
      </c>
      <c r="G88" s="199">
        <f t="shared" si="5"/>
        <v>0</v>
      </c>
      <c r="H88" s="199" t="e">
        <f t="shared" si="4"/>
        <v>#DIV/0!</v>
      </c>
      <c r="I88" s="4"/>
    </row>
    <row r="89" spans="1:9" ht="15" customHeight="1" x14ac:dyDescent="0.2">
      <c r="A89" s="374"/>
      <c r="B89" s="181" t="s">
        <v>119</v>
      </c>
      <c r="C89" s="187"/>
      <c r="D89" s="230">
        <f>(SUM(D75:D88)+SUM(D90:D92)+SUM(D94:D102))*$B$8</f>
        <v>0</v>
      </c>
      <c r="E89" s="230">
        <f>(SUM(E75:E88)+SUM(E90:E92)+SUM(E94:E102))*$B$8</f>
        <v>0</v>
      </c>
      <c r="F89" s="220">
        <f>$F$55*$N$24</f>
        <v>0</v>
      </c>
      <c r="G89" s="199">
        <f t="shared" si="5"/>
        <v>0</v>
      </c>
      <c r="H89" s="199" t="e">
        <f t="shared" si="4"/>
        <v>#DIV/0!</v>
      </c>
      <c r="I89" s="4"/>
    </row>
    <row r="90" spans="1:9" ht="15" customHeight="1" thickBot="1" x14ac:dyDescent="0.25">
      <c r="A90" s="374"/>
      <c r="B90" s="180" t="s">
        <v>118</v>
      </c>
      <c r="C90" s="160"/>
      <c r="D90" s="91"/>
      <c r="E90" s="91"/>
      <c r="F90" s="221">
        <f>$F$56*$N$24</f>
        <v>0</v>
      </c>
      <c r="G90" s="166">
        <f t="shared" si="5"/>
        <v>0</v>
      </c>
      <c r="H90" s="166" t="e">
        <f t="shared" si="4"/>
        <v>#DIV/0!</v>
      </c>
      <c r="I90" s="4"/>
    </row>
    <row r="91" spans="1:9" ht="36" customHeight="1" x14ac:dyDescent="0.2">
      <c r="A91" s="373" t="s">
        <v>110</v>
      </c>
      <c r="B91" s="179" t="s">
        <v>113</v>
      </c>
      <c r="C91" s="163"/>
      <c r="D91" s="90"/>
      <c r="E91" s="90"/>
      <c r="F91" s="219">
        <f>$F$57*$N$24</f>
        <v>0</v>
      </c>
      <c r="G91" s="169">
        <f t="shared" si="5"/>
        <v>0</v>
      </c>
      <c r="H91" s="169" t="e">
        <f t="shared" si="4"/>
        <v>#DIV/0!</v>
      </c>
      <c r="I91" s="4"/>
    </row>
    <row r="92" spans="1:9" ht="15.75" customHeight="1" x14ac:dyDescent="0.2">
      <c r="A92" s="375"/>
      <c r="B92" s="340" t="s">
        <v>213</v>
      </c>
      <c r="C92" s="342"/>
      <c r="D92" s="341"/>
      <c r="E92" s="341"/>
      <c r="F92" s="220">
        <f>$F$58*$N$24</f>
        <v>0</v>
      </c>
      <c r="G92" s="199">
        <f t="shared" ref="G92" si="12">+D92+E92+F92</f>
        <v>0</v>
      </c>
      <c r="H92" s="199" t="e">
        <f t="shared" ref="H92" si="13">(G92)/($C$24*$D$24)/B$13</f>
        <v>#DIV/0!</v>
      </c>
      <c r="I92" s="4"/>
    </row>
    <row r="93" spans="1:9" ht="15" customHeight="1" thickBot="1" x14ac:dyDescent="0.25">
      <c r="A93" s="376"/>
      <c r="B93" s="182" t="s">
        <v>120</v>
      </c>
      <c r="C93" s="188"/>
      <c r="D93" s="230">
        <f>(SUM(D75:D88)+SUM(D90:D92)+SUM(D94:D102))*$B$7</f>
        <v>0</v>
      </c>
      <c r="E93" s="230">
        <f>(SUM(E75:E88)+SUM(E90:E92)+SUM(E94:E102))*$B$7</f>
        <v>0</v>
      </c>
      <c r="F93" s="222">
        <f>$F$59*$N$24</f>
        <v>0</v>
      </c>
      <c r="G93" s="200">
        <f t="shared" si="5"/>
        <v>0</v>
      </c>
      <c r="H93" s="200" t="e">
        <f t="shared" si="4"/>
        <v>#DIV/0!</v>
      </c>
      <c r="I93" s="4"/>
    </row>
    <row r="94" spans="1:9" ht="15" customHeight="1" x14ac:dyDescent="0.2">
      <c r="A94" s="375" t="s">
        <v>144</v>
      </c>
      <c r="B94" s="183" t="s">
        <v>114</v>
      </c>
      <c r="C94" s="189"/>
      <c r="D94" s="191"/>
      <c r="E94" s="191"/>
      <c r="F94" s="223">
        <f>$F$60*$N$24</f>
        <v>0</v>
      </c>
      <c r="G94" s="201">
        <f t="shared" si="5"/>
        <v>0</v>
      </c>
      <c r="H94" s="201" t="e">
        <f t="shared" si="4"/>
        <v>#DIV/0!</v>
      </c>
      <c r="I94" s="4"/>
    </row>
    <row r="95" spans="1:9" ht="15" customHeight="1" x14ac:dyDescent="0.2">
      <c r="A95" s="384"/>
      <c r="B95" s="184" t="s">
        <v>132</v>
      </c>
      <c r="C95" s="161"/>
      <c r="D95" s="192"/>
      <c r="E95" s="192"/>
      <c r="F95" s="224">
        <f>$F$61*$N$24</f>
        <v>0</v>
      </c>
      <c r="G95" s="167">
        <f t="shared" si="5"/>
        <v>0</v>
      </c>
      <c r="H95" s="167" t="e">
        <f t="shared" si="4"/>
        <v>#DIV/0!</v>
      </c>
      <c r="I95" s="4"/>
    </row>
    <row r="96" spans="1:9" ht="15" customHeight="1" x14ac:dyDescent="0.2">
      <c r="A96" s="384"/>
      <c r="B96" s="184" t="s">
        <v>134</v>
      </c>
      <c r="C96" s="161"/>
      <c r="D96" s="192"/>
      <c r="E96" s="192"/>
      <c r="F96" s="224">
        <f>$F$62*$N$24</f>
        <v>0</v>
      </c>
      <c r="G96" s="167">
        <f t="shared" si="5"/>
        <v>0</v>
      </c>
      <c r="H96" s="167" t="e">
        <f t="shared" si="4"/>
        <v>#DIV/0!</v>
      </c>
      <c r="I96" s="4"/>
    </row>
    <row r="97" spans="1:9" ht="15" customHeight="1" thickBot="1" x14ac:dyDescent="0.25">
      <c r="A97" s="384"/>
      <c r="B97" s="180" t="s">
        <v>133</v>
      </c>
      <c r="C97" s="160"/>
      <c r="D97" s="193"/>
      <c r="E97" s="193"/>
      <c r="F97" s="221">
        <f>$F$63*$N$24</f>
        <v>0</v>
      </c>
      <c r="G97" s="166">
        <f t="shared" si="5"/>
        <v>0</v>
      </c>
      <c r="H97" s="166" t="e">
        <f t="shared" si="4"/>
        <v>#DIV/0!</v>
      </c>
      <c r="I97" s="4"/>
    </row>
    <row r="98" spans="1:9" ht="23.1" customHeight="1" x14ac:dyDescent="0.2">
      <c r="A98" s="385" t="s">
        <v>122</v>
      </c>
      <c r="B98" s="179" t="s">
        <v>150</v>
      </c>
      <c r="C98" s="163"/>
      <c r="D98" s="194"/>
      <c r="E98" s="175"/>
      <c r="F98" s="219">
        <f>$F$64*$N$24</f>
        <v>0</v>
      </c>
      <c r="G98" s="169">
        <f t="shared" si="5"/>
        <v>0</v>
      </c>
      <c r="H98" s="169" t="e">
        <f t="shared" si="4"/>
        <v>#DIV/0!</v>
      </c>
      <c r="I98" s="4"/>
    </row>
    <row r="99" spans="1:9" ht="23.1" customHeight="1" thickBot="1" x14ac:dyDescent="0.25">
      <c r="A99" s="386"/>
      <c r="B99" s="180" t="s">
        <v>151</v>
      </c>
      <c r="C99" s="187"/>
      <c r="D99" s="195"/>
      <c r="E99" s="176"/>
      <c r="F99" s="220">
        <f>$F$65*$N$24</f>
        <v>0</v>
      </c>
      <c r="G99" s="199">
        <f t="shared" si="5"/>
        <v>0</v>
      </c>
      <c r="H99" s="199" t="e">
        <f t="shared" si="4"/>
        <v>#DIV/0!</v>
      </c>
      <c r="I99" s="4"/>
    </row>
    <row r="100" spans="1:9" ht="15" customHeight="1" x14ac:dyDescent="0.2">
      <c r="A100" s="375" t="s">
        <v>123</v>
      </c>
      <c r="B100" s="186" t="s">
        <v>124</v>
      </c>
      <c r="C100" s="159"/>
      <c r="D100" s="197"/>
      <c r="E100" s="176"/>
      <c r="F100" s="226">
        <f>$F$66*$N$24</f>
        <v>0</v>
      </c>
      <c r="G100" s="165">
        <f t="shared" si="5"/>
        <v>0</v>
      </c>
      <c r="H100" s="165" t="e">
        <f t="shared" si="4"/>
        <v>#DIV/0!</v>
      </c>
      <c r="I100" s="4"/>
    </row>
    <row r="101" spans="1:9" ht="15" customHeight="1" thickBot="1" x14ac:dyDescent="0.25">
      <c r="A101" s="384"/>
      <c r="B101" s="180" t="s">
        <v>125</v>
      </c>
      <c r="C101" s="187"/>
      <c r="D101" s="195"/>
      <c r="E101" s="176"/>
      <c r="F101" s="220">
        <f>$F$67*$N$24</f>
        <v>0</v>
      </c>
      <c r="G101" s="199">
        <f t="shared" si="5"/>
        <v>0</v>
      </c>
      <c r="H101" s="199" t="e">
        <f t="shared" si="4"/>
        <v>#DIV/0!</v>
      </c>
      <c r="I101" s="4"/>
    </row>
    <row r="102" spans="1:9" ht="15" customHeight="1" thickBot="1" x14ac:dyDescent="0.25">
      <c r="A102" s="384"/>
      <c r="B102" s="185" t="s">
        <v>126</v>
      </c>
      <c r="C102" s="162"/>
      <c r="D102" s="196"/>
      <c r="E102" s="175"/>
      <c r="F102" s="225">
        <f>$F$68*$N$24</f>
        <v>0</v>
      </c>
      <c r="G102" s="168">
        <f t="shared" si="5"/>
        <v>0</v>
      </c>
      <c r="H102" s="168" t="e">
        <f t="shared" si="4"/>
        <v>#DIV/0!</v>
      </c>
      <c r="I102" s="4"/>
    </row>
    <row r="103" spans="1:9" ht="15" customHeight="1" thickBot="1" x14ac:dyDescent="0.25">
      <c r="A103" s="202"/>
      <c r="B103" s="203" t="s">
        <v>6</v>
      </c>
      <c r="C103" s="204"/>
      <c r="D103" s="205"/>
      <c r="E103" s="206"/>
      <c r="F103" s="227">
        <f>$F$69*$N$24</f>
        <v>0</v>
      </c>
      <c r="G103" s="207">
        <f t="shared" si="5"/>
        <v>0</v>
      </c>
      <c r="H103" s="207" t="e">
        <f t="shared" si="4"/>
        <v>#DIV/0!</v>
      </c>
      <c r="I103" s="4"/>
    </row>
    <row r="104" spans="1:9" ht="15" customHeight="1" thickBot="1" x14ac:dyDescent="0.25">
      <c r="A104" s="208"/>
      <c r="B104" s="209" t="s">
        <v>2</v>
      </c>
      <c r="C104" s="210"/>
      <c r="D104" s="211">
        <f>SUM(D75:D103)</f>
        <v>0</v>
      </c>
      <c r="E104" s="212">
        <f>SUM(E75:E103)</f>
        <v>0</v>
      </c>
      <c r="F104" s="213">
        <f>SUM(F75:F103)</f>
        <v>0</v>
      </c>
      <c r="G104" s="214">
        <f>SUM(G75:G103)</f>
        <v>0</v>
      </c>
      <c r="H104" s="214" t="e">
        <f t="shared" si="4"/>
        <v>#DIV/0!</v>
      </c>
      <c r="I104" s="4"/>
    </row>
    <row r="105" spans="1:9" ht="12.75" customHeight="1" thickBot="1" x14ac:dyDescent="0.25">
      <c r="A105" s="148"/>
      <c r="B105" s="149"/>
      <c r="C105" s="150"/>
      <c r="D105" s="14"/>
      <c r="E105" s="14"/>
      <c r="F105" s="14"/>
      <c r="G105" s="14"/>
      <c r="H105" s="4"/>
      <c r="I105" s="4"/>
    </row>
    <row r="106" spans="1:9" ht="12.75" customHeight="1" thickBot="1" x14ac:dyDescent="0.25">
      <c r="B106" s="377" t="str">
        <f>+B25</f>
        <v>Ydelse 2</v>
      </c>
      <c r="C106" s="378"/>
      <c r="D106" s="379" t="s">
        <v>0</v>
      </c>
      <c r="I106" s="4"/>
    </row>
    <row r="107" spans="1:9" ht="12.75" customHeight="1" thickBot="1" x14ac:dyDescent="0.25">
      <c r="B107" t="s">
        <v>0</v>
      </c>
      <c r="I107" s="4"/>
    </row>
    <row r="108" spans="1:9" ht="48.75" customHeight="1" thickBot="1" x14ac:dyDescent="0.25">
      <c r="A108" s="80" t="s">
        <v>4</v>
      </c>
      <c r="B108" s="83" t="s">
        <v>5</v>
      </c>
      <c r="C108" s="33" t="s">
        <v>146</v>
      </c>
      <c r="D108" s="80" t="str">
        <f>+D74</f>
        <v>Budget 2025</v>
      </c>
      <c r="E108" s="82" t="s">
        <v>145</v>
      </c>
      <c r="F108" s="81" t="s">
        <v>9</v>
      </c>
      <c r="G108" s="81" t="s">
        <v>127</v>
      </c>
      <c r="H108" s="83" t="s">
        <v>10</v>
      </c>
      <c r="I108" s="4"/>
    </row>
    <row r="109" spans="1:9" ht="12.75" customHeight="1" x14ac:dyDescent="0.2">
      <c r="A109" s="369" t="s">
        <v>154</v>
      </c>
      <c r="B109" s="152" t="s">
        <v>155</v>
      </c>
      <c r="C109" s="159"/>
      <c r="D109" s="84"/>
      <c r="E109" s="84"/>
      <c r="F109" s="215">
        <f>$F$41*$N$25</f>
        <v>0</v>
      </c>
      <c r="G109" s="165">
        <f>+D109+E109+F109</f>
        <v>0</v>
      </c>
      <c r="H109" s="165" t="e">
        <f t="shared" ref="H109:H138" si="14">(G109)/($C$25*$D$25)/B$13</f>
        <v>#DIV/0!</v>
      </c>
      <c r="I109" s="4"/>
    </row>
    <row r="110" spans="1:9" ht="12.75" customHeight="1" x14ac:dyDescent="0.2">
      <c r="A110" s="370"/>
      <c r="B110" s="152" t="s">
        <v>208</v>
      </c>
      <c r="C110" s="160"/>
      <c r="D110" s="2"/>
      <c r="E110" s="2"/>
      <c r="F110" s="216">
        <f>$F$42*$N$25</f>
        <v>0</v>
      </c>
      <c r="G110" s="166">
        <f t="shared" ref="G110:G137" si="15">+D110+E110+F110</f>
        <v>0</v>
      </c>
      <c r="H110" s="166" t="e">
        <f t="shared" si="14"/>
        <v>#DIV/0!</v>
      </c>
      <c r="I110" s="4"/>
    </row>
    <row r="111" spans="1:9" ht="12.75" customHeight="1" x14ac:dyDescent="0.2">
      <c r="A111" s="370"/>
      <c r="B111" s="152" t="s">
        <v>209</v>
      </c>
      <c r="C111" s="160"/>
      <c r="D111" s="2"/>
      <c r="E111" s="2"/>
      <c r="F111" s="216">
        <f>$F$43*$N$25</f>
        <v>0</v>
      </c>
      <c r="G111" s="166">
        <f t="shared" ref="G111" si="16">+D111+E111+F111</f>
        <v>0</v>
      </c>
      <c r="H111" s="166" t="e">
        <f t="shared" ref="H111" si="17">(G111)/($C$25*$D$25)/B$13</f>
        <v>#DIV/0!</v>
      </c>
      <c r="I111" s="4"/>
    </row>
    <row r="112" spans="1:9" ht="12.75" customHeight="1" x14ac:dyDescent="0.2">
      <c r="A112" s="370"/>
      <c r="B112" s="152" t="s">
        <v>129</v>
      </c>
      <c r="C112" s="161"/>
      <c r="D112" s="2"/>
      <c r="E112" s="2"/>
      <c r="F112" s="217">
        <f>$F$44*$N$25</f>
        <v>0</v>
      </c>
      <c r="G112" s="167">
        <f t="shared" si="15"/>
        <v>0</v>
      </c>
      <c r="H112" s="167" t="e">
        <f t="shared" si="14"/>
        <v>#DIV/0!</v>
      </c>
      <c r="I112" s="4"/>
    </row>
    <row r="113" spans="1:9" ht="12.75" customHeight="1" thickBot="1" x14ac:dyDescent="0.25">
      <c r="A113" s="370"/>
      <c r="B113" s="153" t="s">
        <v>143</v>
      </c>
      <c r="C113" s="160"/>
      <c r="D113" s="2"/>
      <c r="E113" s="2"/>
      <c r="F113" s="216">
        <f>$F$45*$N$25</f>
        <v>0</v>
      </c>
      <c r="G113" s="166">
        <f t="shared" si="15"/>
        <v>0</v>
      </c>
      <c r="H113" s="166" t="e">
        <f t="shared" si="14"/>
        <v>#DIV/0!</v>
      </c>
      <c r="I113" s="4"/>
    </row>
    <row r="114" spans="1:9" ht="12.75" customHeight="1" x14ac:dyDescent="0.2">
      <c r="A114" s="369" t="s">
        <v>156</v>
      </c>
      <c r="B114" s="151" t="s">
        <v>130</v>
      </c>
      <c r="C114" s="163"/>
      <c r="D114" s="84"/>
      <c r="E114" s="84"/>
      <c r="F114" s="218">
        <f>$F$46*$N$25</f>
        <v>0</v>
      </c>
      <c r="G114" s="169">
        <f t="shared" si="15"/>
        <v>0</v>
      </c>
      <c r="H114" s="169" t="e">
        <f t="shared" si="14"/>
        <v>#DIV/0!</v>
      </c>
      <c r="I114" s="4"/>
    </row>
    <row r="115" spans="1:9" ht="12.75" customHeight="1" x14ac:dyDescent="0.2">
      <c r="A115" s="371"/>
      <c r="B115" s="152" t="s">
        <v>210</v>
      </c>
      <c r="C115" s="160"/>
      <c r="D115" s="2"/>
      <c r="E115" s="2"/>
      <c r="F115" s="216">
        <f>$F$47*$N$25</f>
        <v>0</v>
      </c>
      <c r="G115" s="166">
        <f t="shared" si="15"/>
        <v>0</v>
      </c>
      <c r="H115" s="166" t="e">
        <f t="shared" si="14"/>
        <v>#DIV/0!</v>
      </c>
      <c r="I115" s="4"/>
    </row>
    <row r="116" spans="1:9" ht="12.75" customHeight="1" x14ac:dyDescent="0.2">
      <c r="A116" s="371"/>
      <c r="B116" s="152" t="s">
        <v>211</v>
      </c>
      <c r="C116" s="160"/>
      <c r="D116" s="2"/>
      <c r="E116" s="2"/>
      <c r="F116" s="216">
        <f>$F$48*$N$25</f>
        <v>0</v>
      </c>
      <c r="G116" s="166">
        <f t="shared" ref="G116:G117" si="18">+D116+E116+F116</f>
        <v>0</v>
      </c>
      <c r="H116" s="166" t="e">
        <f t="shared" ref="H116:H117" si="19">(G116)/($C$25*$D$25)/B$13</f>
        <v>#DIV/0!</v>
      </c>
      <c r="I116" s="4"/>
    </row>
    <row r="117" spans="1:9" ht="12.75" customHeight="1" x14ac:dyDescent="0.2">
      <c r="A117" s="371"/>
      <c r="B117" s="152" t="s">
        <v>212</v>
      </c>
      <c r="C117" s="160"/>
      <c r="D117" s="2"/>
      <c r="E117" s="2"/>
      <c r="F117" s="216">
        <f>$F$49*$N$25</f>
        <v>0</v>
      </c>
      <c r="G117" s="166">
        <f t="shared" si="18"/>
        <v>0</v>
      </c>
      <c r="H117" s="166" t="e">
        <f t="shared" si="19"/>
        <v>#DIV/0!</v>
      </c>
      <c r="I117" s="4"/>
    </row>
    <row r="118" spans="1:9" ht="12.75" customHeight="1" x14ac:dyDescent="0.2">
      <c r="A118" s="371"/>
      <c r="B118" s="152" t="s">
        <v>131</v>
      </c>
      <c r="C118" s="160"/>
      <c r="D118" s="2"/>
      <c r="E118" s="2"/>
      <c r="F118" s="216">
        <f>$F$50*$N$25</f>
        <v>0</v>
      </c>
      <c r="G118" s="166">
        <f t="shared" si="15"/>
        <v>0</v>
      </c>
      <c r="H118" s="166" t="e">
        <f t="shared" si="14"/>
        <v>#DIV/0!</v>
      </c>
      <c r="I118" s="4"/>
    </row>
    <row r="119" spans="1:9" ht="12.75" customHeight="1" thickBot="1" x14ac:dyDescent="0.25">
      <c r="A119" s="371"/>
      <c r="B119" s="152" t="s">
        <v>152</v>
      </c>
      <c r="C119" s="160"/>
      <c r="D119" s="2"/>
      <c r="E119" s="2"/>
      <c r="F119" s="216">
        <f>$F$51*$N$25</f>
        <v>0</v>
      </c>
      <c r="G119" s="166">
        <f t="shared" si="15"/>
        <v>0</v>
      </c>
      <c r="H119" s="166" t="e">
        <f t="shared" si="14"/>
        <v>#DIV/0!</v>
      </c>
      <c r="I119" s="4"/>
    </row>
    <row r="120" spans="1:9" ht="12.75" customHeight="1" thickBot="1" x14ac:dyDescent="0.25">
      <c r="A120" s="347" t="s">
        <v>214</v>
      </c>
      <c r="B120" s="352" t="s">
        <v>215</v>
      </c>
      <c r="C120" s="349"/>
      <c r="D120" s="356"/>
      <c r="E120" s="356"/>
      <c r="F120" s="357">
        <f>$F$52*$N$25</f>
        <v>0</v>
      </c>
      <c r="G120" s="358">
        <f t="shared" ref="G120" si="20">+D120+E120+F120</f>
        <v>0</v>
      </c>
      <c r="H120" s="358" t="e">
        <f t="shared" ref="H120" si="21">(G120)/($C$25*$D$25)/B$13</f>
        <v>#DIV/0!</v>
      </c>
      <c r="I120" s="4"/>
    </row>
    <row r="121" spans="1:9" ht="12.75" customHeight="1" x14ac:dyDescent="0.2">
      <c r="A121" s="373" t="s">
        <v>157</v>
      </c>
      <c r="B121" s="179" t="s">
        <v>117</v>
      </c>
      <c r="C121" s="163"/>
      <c r="D121" s="84"/>
      <c r="E121" s="84"/>
      <c r="F121" s="219">
        <f>$F$53*$N$25</f>
        <v>0</v>
      </c>
      <c r="G121" s="169">
        <f t="shared" si="15"/>
        <v>0</v>
      </c>
      <c r="H121" s="169" t="e">
        <f t="shared" si="14"/>
        <v>#DIV/0!</v>
      </c>
      <c r="I121" s="4"/>
    </row>
    <row r="122" spans="1:9" ht="12.75" customHeight="1" x14ac:dyDescent="0.2">
      <c r="A122" s="374"/>
      <c r="B122" s="180" t="s">
        <v>149</v>
      </c>
      <c r="C122" s="187"/>
      <c r="D122" s="2"/>
      <c r="E122" s="2"/>
      <c r="F122" s="220">
        <f>$F$54*$N$25</f>
        <v>0</v>
      </c>
      <c r="G122" s="199">
        <f t="shared" si="15"/>
        <v>0</v>
      </c>
      <c r="H122" s="199" t="e">
        <f t="shared" si="14"/>
        <v>#DIV/0!</v>
      </c>
      <c r="I122" s="4"/>
    </row>
    <row r="123" spans="1:9" ht="12.75" customHeight="1" x14ac:dyDescent="0.2">
      <c r="A123" s="374"/>
      <c r="B123" s="181" t="s">
        <v>119</v>
      </c>
      <c r="C123" s="187"/>
      <c r="D123" s="230">
        <f>(SUM(D109:D122)+SUM(D124:D126)+SUM(D128:D136))*$B$8</f>
        <v>0</v>
      </c>
      <c r="E123" s="230">
        <f>(SUM(E109:E122)+SUM(E124:E126)+SUM(E128:E136))*$B$8</f>
        <v>0</v>
      </c>
      <c r="F123" s="220">
        <f>$F$55*$N$25</f>
        <v>0</v>
      </c>
      <c r="G123" s="199">
        <f t="shared" si="15"/>
        <v>0</v>
      </c>
      <c r="H123" s="199" t="e">
        <f t="shared" si="14"/>
        <v>#DIV/0!</v>
      </c>
      <c r="I123" s="4"/>
    </row>
    <row r="124" spans="1:9" ht="12.75" customHeight="1" thickBot="1" x14ac:dyDescent="0.25">
      <c r="A124" s="374"/>
      <c r="B124" s="180" t="s">
        <v>118</v>
      </c>
      <c r="C124" s="160"/>
      <c r="D124" s="91"/>
      <c r="E124" s="91"/>
      <c r="F124" s="221">
        <f>$F$56*$N$25</f>
        <v>0</v>
      </c>
      <c r="G124" s="166">
        <f t="shared" si="15"/>
        <v>0</v>
      </c>
      <c r="H124" s="166" t="e">
        <f t="shared" si="14"/>
        <v>#DIV/0!</v>
      </c>
      <c r="I124" s="4"/>
    </row>
    <row r="125" spans="1:9" ht="12.75" customHeight="1" x14ac:dyDescent="0.2">
      <c r="A125" s="373" t="s">
        <v>110</v>
      </c>
      <c r="B125" s="179" t="s">
        <v>113</v>
      </c>
      <c r="C125" s="163"/>
      <c r="D125" s="90"/>
      <c r="E125" s="90"/>
      <c r="F125" s="219">
        <f>$F$57*$N$25</f>
        <v>0</v>
      </c>
      <c r="G125" s="169">
        <f t="shared" si="15"/>
        <v>0</v>
      </c>
      <c r="H125" s="169" t="e">
        <f t="shared" si="14"/>
        <v>#DIV/0!</v>
      </c>
      <c r="I125" s="4"/>
    </row>
    <row r="126" spans="1:9" ht="12.75" customHeight="1" x14ac:dyDescent="0.2">
      <c r="A126" s="375"/>
      <c r="B126" s="340" t="s">
        <v>213</v>
      </c>
      <c r="C126" s="342"/>
      <c r="D126" s="341"/>
      <c r="E126" s="341"/>
      <c r="F126" s="220">
        <f>$F$58*$N$25</f>
        <v>0</v>
      </c>
      <c r="G126" s="199">
        <f t="shared" ref="G126" si="22">+D126+E126+F126</f>
        <v>0</v>
      </c>
      <c r="H126" s="199" t="e">
        <f t="shared" ref="H126" si="23">(G126)/($C$25*$D$25)/B$13</f>
        <v>#DIV/0!</v>
      </c>
      <c r="I126" s="4"/>
    </row>
    <row r="127" spans="1:9" ht="17.25" customHeight="1" thickBot="1" x14ac:dyDescent="0.25">
      <c r="A127" s="376"/>
      <c r="B127" s="182" t="s">
        <v>120</v>
      </c>
      <c r="C127" s="188"/>
      <c r="D127" s="230">
        <f>(SUM(D109:D122)+SUM(D124:D126)+SUM(D128:D136))*$B$7</f>
        <v>0</v>
      </c>
      <c r="E127" s="230">
        <f>(SUM(E109:E122)+SUM(E124:E126)+SUM(E128:E136))*$B$7</f>
        <v>0</v>
      </c>
      <c r="F127" s="222">
        <f>$F$59*$N$25</f>
        <v>0</v>
      </c>
      <c r="G127" s="200">
        <f t="shared" si="15"/>
        <v>0</v>
      </c>
      <c r="H127" s="200" t="e">
        <f t="shared" si="14"/>
        <v>#DIV/0!</v>
      </c>
      <c r="I127" s="4"/>
    </row>
    <row r="128" spans="1:9" ht="12.75" customHeight="1" x14ac:dyDescent="0.2">
      <c r="A128" s="375" t="s">
        <v>144</v>
      </c>
      <c r="B128" s="183" t="s">
        <v>114</v>
      </c>
      <c r="C128" s="189"/>
      <c r="D128" s="191"/>
      <c r="E128" s="191"/>
      <c r="F128" s="223">
        <f>$F$60*$N$25</f>
        <v>0</v>
      </c>
      <c r="G128" s="201">
        <f t="shared" si="15"/>
        <v>0</v>
      </c>
      <c r="H128" s="201" t="e">
        <f t="shared" si="14"/>
        <v>#DIV/0!</v>
      </c>
      <c r="I128" s="4"/>
    </row>
    <row r="129" spans="1:9" ht="12.75" customHeight="1" x14ac:dyDescent="0.2">
      <c r="A129" s="384"/>
      <c r="B129" s="184" t="s">
        <v>132</v>
      </c>
      <c r="C129" s="161"/>
      <c r="D129" s="192"/>
      <c r="E129" s="192"/>
      <c r="F129" s="224">
        <f>$F$61*$N$25</f>
        <v>0</v>
      </c>
      <c r="G129" s="167">
        <f t="shared" si="15"/>
        <v>0</v>
      </c>
      <c r="H129" s="167" t="e">
        <f t="shared" si="14"/>
        <v>#DIV/0!</v>
      </c>
      <c r="I129" s="4"/>
    </row>
    <row r="130" spans="1:9" ht="12.75" customHeight="1" x14ac:dyDescent="0.2">
      <c r="A130" s="384"/>
      <c r="B130" s="184" t="s">
        <v>134</v>
      </c>
      <c r="C130" s="161"/>
      <c r="D130" s="192"/>
      <c r="E130" s="192"/>
      <c r="F130" s="224">
        <f>$F$62*$N$25</f>
        <v>0</v>
      </c>
      <c r="G130" s="167">
        <f t="shared" si="15"/>
        <v>0</v>
      </c>
      <c r="H130" s="167" t="e">
        <f t="shared" si="14"/>
        <v>#DIV/0!</v>
      </c>
      <c r="I130" s="4"/>
    </row>
    <row r="131" spans="1:9" ht="12.75" customHeight="1" thickBot="1" x14ac:dyDescent="0.25">
      <c r="A131" s="384"/>
      <c r="B131" s="180" t="s">
        <v>133</v>
      </c>
      <c r="C131" s="160"/>
      <c r="D131" s="193"/>
      <c r="E131" s="172"/>
      <c r="F131" s="221">
        <f>$F$63*$N$25</f>
        <v>0</v>
      </c>
      <c r="G131" s="166">
        <f t="shared" si="15"/>
        <v>0</v>
      </c>
      <c r="H131" s="166" t="e">
        <f t="shared" si="14"/>
        <v>#DIV/0!</v>
      </c>
      <c r="I131" s="4"/>
    </row>
    <row r="132" spans="1:9" ht="33" customHeight="1" x14ac:dyDescent="0.2">
      <c r="A132" s="385" t="s">
        <v>122</v>
      </c>
      <c r="B132" s="179" t="s">
        <v>150</v>
      </c>
      <c r="C132" s="163"/>
      <c r="D132" s="194"/>
      <c r="E132" s="175"/>
      <c r="F132" s="219">
        <f>$F$64*$N$25</f>
        <v>0</v>
      </c>
      <c r="G132" s="169">
        <f t="shared" si="15"/>
        <v>0</v>
      </c>
      <c r="H132" s="169" t="e">
        <f t="shared" si="14"/>
        <v>#DIV/0!</v>
      </c>
      <c r="I132" s="4"/>
    </row>
    <row r="133" spans="1:9" ht="17.25" customHeight="1" thickBot="1" x14ac:dyDescent="0.25">
      <c r="A133" s="386"/>
      <c r="B133" s="180" t="s">
        <v>151</v>
      </c>
      <c r="C133" s="187"/>
      <c r="D133" s="195"/>
      <c r="E133" s="176"/>
      <c r="F133" s="220">
        <f>$F$65*$N$25</f>
        <v>0</v>
      </c>
      <c r="G133" s="199">
        <f t="shared" si="15"/>
        <v>0</v>
      </c>
      <c r="H133" s="199" t="e">
        <f t="shared" si="14"/>
        <v>#DIV/0!</v>
      </c>
      <c r="I133" s="4"/>
    </row>
    <row r="134" spans="1:9" ht="12.75" customHeight="1" x14ac:dyDescent="0.2">
      <c r="A134" s="375" t="s">
        <v>123</v>
      </c>
      <c r="B134" s="186" t="s">
        <v>124</v>
      </c>
      <c r="C134" s="159"/>
      <c r="D134" s="197"/>
      <c r="E134" s="176"/>
      <c r="F134" s="226">
        <f>$F$66*$N$25</f>
        <v>0</v>
      </c>
      <c r="G134" s="165">
        <f t="shared" si="15"/>
        <v>0</v>
      </c>
      <c r="H134" s="165" t="e">
        <f t="shared" si="14"/>
        <v>#DIV/0!</v>
      </c>
      <c r="I134" s="4"/>
    </row>
    <row r="135" spans="1:9" ht="12.75" customHeight="1" thickBot="1" x14ac:dyDescent="0.25">
      <c r="A135" s="384"/>
      <c r="B135" s="180" t="s">
        <v>125</v>
      </c>
      <c r="C135" s="187"/>
      <c r="D135" s="195"/>
      <c r="E135" s="176"/>
      <c r="F135" s="220">
        <f>$F$67*$N$25</f>
        <v>0</v>
      </c>
      <c r="G135" s="199">
        <f t="shared" si="15"/>
        <v>0</v>
      </c>
      <c r="H135" s="199" t="e">
        <f t="shared" si="14"/>
        <v>#DIV/0!</v>
      </c>
      <c r="I135" s="4"/>
    </row>
    <row r="136" spans="1:9" ht="12.75" customHeight="1" thickBot="1" x14ac:dyDescent="0.25">
      <c r="A136" s="384"/>
      <c r="B136" s="185" t="s">
        <v>126</v>
      </c>
      <c r="C136" s="162"/>
      <c r="D136" s="196"/>
      <c r="E136" s="175"/>
      <c r="F136" s="225">
        <f>$F$68*$N$25</f>
        <v>0</v>
      </c>
      <c r="G136" s="168">
        <f t="shared" si="15"/>
        <v>0</v>
      </c>
      <c r="H136" s="168" t="e">
        <f t="shared" si="14"/>
        <v>#DIV/0!</v>
      </c>
      <c r="I136" s="4"/>
    </row>
    <row r="137" spans="1:9" ht="12.75" customHeight="1" thickBot="1" x14ac:dyDescent="0.25">
      <c r="A137" s="202"/>
      <c r="B137" s="203" t="s">
        <v>6</v>
      </c>
      <c r="C137" s="204"/>
      <c r="D137" s="205"/>
      <c r="E137" s="206"/>
      <c r="F137" s="227">
        <f>$F$69*$N$25</f>
        <v>0</v>
      </c>
      <c r="G137" s="207">
        <f t="shared" si="15"/>
        <v>0</v>
      </c>
      <c r="H137" s="207" t="e">
        <f t="shared" si="14"/>
        <v>#DIV/0!</v>
      </c>
      <c r="I137" s="4"/>
    </row>
    <row r="138" spans="1:9" ht="12.75" customHeight="1" thickBot="1" x14ac:dyDescent="0.25">
      <c r="A138" s="208"/>
      <c r="B138" s="209" t="s">
        <v>2</v>
      </c>
      <c r="C138" s="210"/>
      <c r="D138" s="211">
        <f>SUM(D109:D137)</f>
        <v>0</v>
      </c>
      <c r="E138" s="212">
        <f>SUM(E109:E137)</f>
        <v>0</v>
      </c>
      <c r="F138" s="213">
        <f>SUM(F109:F137)</f>
        <v>0</v>
      </c>
      <c r="G138" s="214">
        <f>SUM(G109:G137)</f>
        <v>0</v>
      </c>
      <c r="H138" s="214" t="e">
        <f t="shared" si="14"/>
        <v>#DIV/0!</v>
      </c>
      <c r="I138" s="4"/>
    </row>
    <row r="139" spans="1:9" ht="12.75" customHeight="1" thickBot="1" x14ac:dyDescent="0.25">
      <c r="A139" s="148"/>
      <c r="B139" s="149"/>
      <c r="C139" s="150"/>
      <c r="D139" s="14"/>
      <c r="E139" s="14"/>
      <c r="F139" s="14"/>
      <c r="G139" s="14"/>
      <c r="H139" s="4"/>
      <c r="I139" s="4"/>
    </row>
    <row r="140" spans="1:9" ht="12.75" customHeight="1" thickBot="1" x14ac:dyDescent="0.25">
      <c r="B140" s="377" t="str">
        <f>+B26</f>
        <v>Ydelse 3</v>
      </c>
      <c r="C140" s="378"/>
      <c r="D140" s="379" t="s">
        <v>0</v>
      </c>
      <c r="I140" s="4"/>
    </row>
    <row r="141" spans="1:9" ht="12.75" customHeight="1" thickBot="1" x14ac:dyDescent="0.25">
      <c r="B141" t="s">
        <v>0</v>
      </c>
      <c r="I141" s="4"/>
    </row>
    <row r="142" spans="1:9" ht="48.75" customHeight="1" thickBot="1" x14ac:dyDescent="0.25">
      <c r="A142" s="80" t="s">
        <v>4</v>
      </c>
      <c r="B142" s="83" t="s">
        <v>5</v>
      </c>
      <c r="C142" s="33" t="s">
        <v>146</v>
      </c>
      <c r="D142" s="80" t="str">
        <f>+D108</f>
        <v>Budget 2025</v>
      </c>
      <c r="E142" s="82" t="s">
        <v>145</v>
      </c>
      <c r="F142" s="81" t="s">
        <v>9</v>
      </c>
      <c r="G142" s="81" t="s">
        <v>127</v>
      </c>
      <c r="H142" s="83" t="s">
        <v>10</v>
      </c>
      <c r="I142" s="4"/>
    </row>
    <row r="143" spans="1:9" ht="12.75" customHeight="1" x14ac:dyDescent="0.2">
      <c r="A143" s="369" t="s">
        <v>154</v>
      </c>
      <c r="B143" s="152" t="s">
        <v>155</v>
      </c>
      <c r="C143" s="159"/>
      <c r="D143" s="84"/>
      <c r="E143" s="84"/>
      <c r="F143" s="215">
        <f>$F$41*$N$26</f>
        <v>0</v>
      </c>
      <c r="G143" s="165">
        <f>+D143+E143+F143</f>
        <v>0</v>
      </c>
      <c r="H143" s="165" t="e">
        <f t="shared" ref="H143:H172" si="24">(G143)/($C$26*$D$26)/B$13</f>
        <v>#DIV/0!</v>
      </c>
      <c r="I143" s="4"/>
    </row>
    <row r="144" spans="1:9" ht="12.75" customHeight="1" x14ac:dyDescent="0.2">
      <c r="A144" s="370"/>
      <c r="B144" s="152" t="s">
        <v>208</v>
      </c>
      <c r="C144" s="160"/>
      <c r="D144" s="2"/>
      <c r="E144" s="2"/>
      <c r="F144" s="216">
        <f>$F$42*$N$26</f>
        <v>0</v>
      </c>
      <c r="G144" s="166">
        <f t="shared" ref="G144:G171" si="25">+D144+E144+F144</f>
        <v>0</v>
      </c>
      <c r="H144" s="166" t="e">
        <f t="shared" si="24"/>
        <v>#DIV/0!</v>
      </c>
      <c r="I144" s="4"/>
    </row>
    <row r="145" spans="1:9" ht="12.75" customHeight="1" x14ac:dyDescent="0.2">
      <c r="A145" s="370"/>
      <c r="B145" s="152" t="s">
        <v>209</v>
      </c>
      <c r="C145" s="160"/>
      <c r="D145" s="2"/>
      <c r="E145" s="2"/>
      <c r="F145" s="216">
        <f>$F$43*$N$26</f>
        <v>0</v>
      </c>
      <c r="G145" s="166">
        <f t="shared" ref="G145" si="26">+D145+E145+F145</f>
        <v>0</v>
      </c>
      <c r="H145" s="166" t="e">
        <f t="shared" ref="H145" si="27">(G145)/($C$26*$D$26)/B$13</f>
        <v>#DIV/0!</v>
      </c>
      <c r="I145" s="4"/>
    </row>
    <row r="146" spans="1:9" ht="12.75" customHeight="1" x14ac:dyDescent="0.2">
      <c r="A146" s="370"/>
      <c r="B146" s="152" t="s">
        <v>129</v>
      </c>
      <c r="C146" s="161"/>
      <c r="D146" s="2"/>
      <c r="E146" s="2"/>
      <c r="F146" s="217">
        <f>$F$44*$N$26</f>
        <v>0</v>
      </c>
      <c r="G146" s="167">
        <f t="shared" si="25"/>
        <v>0</v>
      </c>
      <c r="H146" s="166" t="e">
        <f t="shared" si="24"/>
        <v>#DIV/0!</v>
      </c>
      <c r="I146" s="4"/>
    </row>
    <row r="147" spans="1:9" ht="12.75" customHeight="1" thickBot="1" x14ac:dyDescent="0.25">
      <c r="A147" s="370"/>
      <c r="B147" s="153" t="s">
        <v>143</v>
      </c>
      <c r="C147" s="160"/>
      <c r="D147" s="2"/>
      <c r="E147" s="2"/>
      <c r="F147" s="216">
        <f>$F$45*$N$26</f>
        <v>0</v>
      </c>
      <c r="G147" s="166">
        <f t="shared" si="25"/>
        <v>0</v>
      </c>
      <c r="H147" s="166" t="e">
        <f t="shared" si="24"/>
        <v>#DIV/0!</v>
      </c>
      <c r="I147" s="4"/>
    </row>
    <row r="148" spans="1:9" ht="12.75" customHeight="1" x14ac:dyDescent="0.2">
      <c r="A148" s="369" t="s">
        <v>156</v>
      </c>
      <c r="B148" s="151" t="s">
        <v>130</v>
      </c>
      <c r="C148" s="163"/>
      <c r="D148" s="84"/>
      <c r="E148" s="84"/>
      <c r="F148" s="218">
        <f>$F$46*$N$26</f>
        <v>0</v>
      </c>
      <c r="G148" s="169">
        <f t="shared" si="25"/>
        <v>0</v>
      </c>
      <c r="H148" s="169" t="e">
        <f t="shared" si="24"/>
        <v>#DIV/0!</v>
      </c>
      <c r="I148" s="4"/>
    </row>
    <row r="149" spans="1:9" ht="12.75" customHeight="1" x14ac:dyDescent="0.2">
      <c r="A149" s="371"/>
      <c r="B149" s="152" t="s">
        <v>210</v>
      </c>
      <c r="C149" s="160"/>
      <c r="D149" s="2"/>
      <c r="E149" s="2"/>
      <c r="F149" s="216">
        <f>$F$47*$N$26</f>
        <v>0</v>
      </c>
      <c r="G149" s="166">
        <f t="shared" si="25"/>
        <v>0</v>
      </c>
      <c r="H149" s="166" t="e">
        <f t="shared" si="24"/>
        <v>#DIV/0!</v>
      </c>
      <c r="I149" s="4"/>
    </row>
    <row r="150" spans="1:9" ht="12.75" customHeight="1" x14ac:dyDescent="0.2">
      <c r="A150" s="371"/>
      <c r="B150" s="152" t="s">
        <v>211</v>
      </c>
      <c r="C150" s="160"/>
      <c r="D150" s="2"/>
      <c r="E150" s="2"/>
      <c r="F150" s="216">
        <f>$F$48*$N$26</f>
        <v>0</v>
      </c>
      <c r="G150" s="166">
        <f t="shared" ref="G150:G151" si="28">+D150+E150+F150</f>
        <v>0</v>
      </c>
      <c r="H150" s="166" t="e">
        <f t="shared" ref="H150:H151" si="29">(G150)/($C$26*$D$26)/B$13</f>
        <v>#DIV/0!</v>
      </c>
      <c r="I150" s="4"/>
    </row>
    <row r="151" spans="1:9" ht="12.75" customHeight="1" x14ac:dyDescent="0.2">
      <c r="A151" s="371"/>
      <c r="B151" s="152" t="s">
        <v>212</v>
      </c>
      <c r="C151" s="160"/>
      <c r="D151" s="2"/>
      <c r="E151" s="2"/>
      <c r="F151" s="216">
        <f>$F$49*$N$26</f>
        <v>0</v>
      </c>
      <c r="G151" s="166">
        <f t="shared" si="28"/>
        <v>0</v>
      </c>
      <c r="H151" s="166" t="e">
        <f t="shared" si="29"/>
        <v>#DIV/0!</v>
      </c>
      <c r="I151" s="4"/>
    </row>
    <row r="152" spans="1:9" ht="12.75" customHeight="1" x14ac:dyDescent="0.2">
      <c r="A152" s="371"/>
      <c r="B152" s="152" t="s">
        <v>131</v>
      </c>
      <c r="C152" s="160"/>
      <c r="D152" s="2"/>
      <c r="E152" s="2"/>
      <c r="F152" s="216">
        <f>$F$50*$N$26</f>
        <v>0</v>
      </c>
      <c r="G152" s="166">
        <f t="shared" si="25"/>
        <v>0</v>
      </c>
      <c r="H152" s="166" t="e">
        <f t="shared" si="24"/>
        <v>#DIV/0!</v>
      </c>
      <c r="I152" s="4"/>
    </row>
    <row r="153" spans="1:9" ht="12.75" customHeight="1" thickBot="1" x14ac:dyDescent="0.25">
      <c r="A153" s="371"/>
      <c r="B153" s="152" t="s">
        <v>152</v>
      </c>
      <c r="C153" s="160"/>
      <c r="D153" s="2"/>
      <c r="E153" s="2"/>
      <c r="F153" s="216">
        <f>$F$51*$N$26</f>
        <v>0</v>
      </c>
      <c r="G153" s="166">
        <f t="shared" si="25"/>
        <v>0</v>
      </c>
      <c r="H153" s="166" t="e">
        <f t="shared" si="24"/>
        <v>#DIV/0!</v>
      </c>
      <c r="I153" s="4"/>
    </row>
    <row r="154" spans="1:9" ht="12.75" customHeight="1" thickBot="1" x14ac:dyDescent="0.25">
      <c r="A154" s="347" t="s">
        <v>214</v>
      </c>
      <c r="B154" s="352" t="s">
        <v>215</v>
      </c>
      <c r="C154" s="349"/>
      <c r="D154" s="356"/>
      <c r="E154" s="356"/>
      <c r="F154" s="357">
        <f>$F$52*$N$26</f>
        <v>0</v>
      </c>
      <c r="G154" s="358">
        <f t="shared" ref="G154" si="30">+D154+E154+F154</f>
        <v>0</v>
      </c>
      <c r="H154" s="358" t="e">
        <f t="shared" ref="H154" si="31">(G154)/($C$26*$D$26)/B$13</f>
        <v>#DIV/0!</v>
      </c>
      <c r="I154" s="4"/>
    </row>
    <row r="155" spans="1:9" ht="12.75" customHeight="1" x14ac:dyDescent="0.2">
      <c r="A155" s="373" t="s">
        <v>157</v>
      </c>
      <c r="B155" s="179" t="s">
        <v>117</v>
      </c>
      <c r="C155" s="163"/>
      <c r="D155" s="84"/>
      <c r="E155" s="84"/>
      <c r="F155" s="219">
        <f>$F$53*$N$26</f>
        <v>0</v>
      </c>
      <c r="G155" s="169">
        <f t="shared" si="25"/>
        <v>0</v>
      </c>
      <c r="H155" s="169" t="e">
        <f t="shared" si="24"/>
        <v>#DIV/0!</v>
      </c>
      <c r="I155" s="4"/>
    </row>
    <row r="156" spans="1:9" ht="12.75" customHeight="1" x14ac:dyDescent="0.2">
      <c r="A156" s="374"/>
      <c r="B156" s="180" t="s">
        <v>149</v>
      </c>
      <c r="C156" s="187"/>
      <c r="D156" s="2"/>
      <c r="E156" s="2"/>
      <c r="F156" s="220">
        <f>$F$54*$N$26</f>
        <v>0</v>
      </c>
      <c r="G156" s="199">
        <f t="shared" si="25"/>
        <v>0</v>
      </c>
      <c r="H156" s="199" t="e">
        <f t="shared" si="24"/>
        <v>#DIV/0!</v>
      </c>
      <c r="I156" s="4"/>
    </row>
    <row r="157" spans="1:9" ht="12.75" customHeight="1" x14ac:dyDescent="0.2">
      <c r="A157" s="374"/>
      <c r="B157" s="181" t="s">
        <v>119</v>
      </c>
      <c r="C157" s="187"/>
      <c r="D157" s="230">
        <f>(SUM(D143:D156)+SUM(D158:D160)+SUM(D162:D170))*$B$8</f>
        <v>0</v>
      </c>
      <c r="E157" s="230">
        <f>(SUM(E143:E156)+SUM(E158:E160)+SUM(E162:E170))*$B$8</f>
        <v>0</v>
      </c>
      <c r="F157" s="220">
        <f>$F$55*$N$26</f>
        <v>0</v>
      </c>
      <c r="G157" s="199">
        <f t="shared" si="25"/>
        <v>0</v>
      </c>
      <c r="H157" s="199" t="e">
        <f t="shared" si="24"/>
        <v>#DIV/0!</v>
      </c>
      <c r="I157" s="4"/>
    </row>
    <row r="158" spans="1:9" ht="12.75" customHeight="1" thickBot="1" x14ac:dyDescent="0.25">
      <c r="A158" s="374"/>
      <c r="B158" s="180" t="s">
        <v>118</v>
      </c>
      <c r="C158" s="160"/>
      <c r="D158" s="91"/>
      <c r="E158" s="91"/>
      <c r="F158" s="221">
        <f>$F$56*$N$26</f>
        <v>0</v>
      </c>
      <c r="G158" s="166">
        <f t="shared" si="25"/>
        <v>0</v>
      </c>
      <c r="H158" s="166" t="e">
        <f t="shared" si="24"/>
        <v>#DIV/0!</v>
      </c>
      <c r="I158" s="4"/>
    </row>
    <row r="159" spans="1:9" ht="12.75" customHeight="1" x14ac:dyDescent="0.2">
      <c r="A159" s="373" t="s">
        <v>110</v>
      </c>
      <c r="B159" s="179" t="s">
        <v>113</v>
      </c>
      <c r="C159" s="163"/>
      <c r="D159" s="90"/>
      <c r="E159" s="90"/>
      <c r="F159" s="219">
        <f>$F$57*$N$26</f>
        <v>0</v>
      </c>
      <c r="G159" s="169">
        <f t="shared" si="25"/>
        <v>0</v>
      </c>
      <c r="H159" s="169" t="e">
        <f t="shared" si="24"/>
        <v>#DIV/0!</v>
      </c>
      <c r="I159" s="4"/>
    </row>
    <row r="160" spans="1:9" ht="12.75" customHeight="1" x14ac:dyDescent="0.2">
      <c r="A160" s="375"/>
      <c r="B160" s="340" t="s">
        <v>213</v>
      </c>
      <c r="C160" s="342"/>
      <c r="D160" s="341"/>
      <c r="E160" s="341"/>
      <c r="F160" s="220">
        <f>$F$58*$N$26</f>
        <v>0</v>
      </c>
      <c r="G160" s="199">
        <f t="shared" ref="G160" si="32">+D160+E160+F160</f>
        <v>0</v>
      </c>
      <c r="H160" s="199" t="e">
        <f t="shared" ref="H160" si="33">(G160)/($C$26*$D$26)/B$13</f>
        <v>#DIV/0!</v>
      </c>
      <c r="I160" s="4"/>
    </row>
    <row r="161" spans="1:9" ht="19.5" customHeight="1" thickBot="1" x14ac:dyDescent="0.25">
      <c r="A161" s="376"/>
      <c r="B161" s="182" t="s">
        <v>120</v>
      </c>
      <c r="C161" s="188"/>
      <c r="D161" s="230">
        <f>(SUM(D143:D156)+SUM(D158:D160)+SUM(D162:D170))*$B$7</f>
        <v>0</v>
      </c>
      <c r="E161" s="230">
        <f>(SUM(E143:E156)+SUM(E158:E160)+SUM(E162:E170))*$B$7</f>
        <v>0</v>
      </c>
      <c r="F161" s="222">
        <f>$F$59*$N$26</f>
        <v>0</v>
      </c>
      <c r="G161" s="200">
        <f t="shared" si="25"/>
        <v>0</v>
      </c>
      <c r="H161" s="200" t="e">
        <f t="shared" si="24"/>
        <v>#DIV/0!</v>
      </c>
      <c r="I161" s="4"/>
    </row>
    <row r="162" spans="1:9" ht="12.75" customHeight="1" x14ac:dyDescent="0.2">
      <c r="A162" s="375" t="s">
        <v>144</v>
      </c>
      <c r="B162" s="183" t="s">
        <v>114</v>
      </c>
      <c r="C162" s="189"/>
      <c r="D162" s="191"/>
      <c r="E162" s="191"/>
      <c r="F162" s="223">
        <f>$F$60*$N$26</f>
        <v>0</v>
      </c>
      <c r="G162" s="201">
        <f t="shared" si="25"/>
        <v>0</v>
      </c>
      <c r="H162" s="201" t="e">
        <f t="shared" si="24"/>
        <v>#DIV/0!</v>
      </c>
      <c r="I162" s="4"/>
    </row>
    <row r="163" spans="1:9" ht="12.75" customHeight="1" x14ac:dyDescent="0.2">
      <c r="A163" s="384"/>
      <c r="B163" s="184" t="s">
        <v>132</v>
      </c>
      <c r="C163" s="161"/>
      <c r="D163" s="192"/>
      <c r="E163" s="192"/>
      <c r="F163" s="224">
        <f>$F$61*$N$26</f>
        <v>0</v>
      </c>
      <c r="G163" s="167">
        <f t="shared" si="25"/>
        <v>0</v>
      </c>
      <c r="H163" s="167" t="e">
        <f t="shared" si="24"/>
        <v>#DIV/0!</v>
      </c>
      <c r="I163" s="4"/>
    </row>
    <row r="164" spans="1:9" ht="12.75" customHeight="1" x14ac:dyDescent="0.2">
      <c r="A164" s="384"/>
      <c r="B164" s="184" t="s">
        <v>134</v>
      </c>
      <c r="C164" s="161"/>
      <c r="D164" s="192"/>
      <c r="E164" s="192"/>
      <c r="F164" s="224">
        <f>$F$62*$N$26</f>
        <v>0</v>
      </c>
      <c r="G164" s="167">
        <f t="shared" si="25"/>
        <v>0</v>
      </c>
      <c r="H164" s="167" t="e">
        <f t="shared" si="24"/>
        <v>#DIV/0!</v>
      </c>
      <c r="I164" s="4"/>
    </row>
    <row r="165" spans="1:9" ht="12.75" customHeight="1" thickBot="1" x14ac:dyDescent="0.25">
      <c r="A165" s="384"/>
      <c r="B165" s="180" t="s">
        <v>133</v>
      </c>
      <c r="C165" s="160"/>
      <c r="D165" s="193"/>
      <c r="E165" s="193"/>
      <c r="F165" s="221">
        <f>$F$63*$N$26</f>
        <v>0</v>
      </c>
      <c r="G165" s="166">
        <f t="shared" si="25"/>
        <v>0</v>
      </c>
      <c r="H165" s="166" t="e">
        <f t="shared" si="24"/>
        <v>#DIV/0!</v>
      </c>
      <c r="I165" s="4"/>
    </row>
    <row r="166" spans="1:9" ht="12.75" customHeight="1" x14ac:dyDescent="0.2">
      <c r="A166" s="385" t="s">
        <v>122</v>
      </c>
      <c r="B166" s="179" t="s">
        <v>150</v>
      </c>
      <c r="C166" s="163"/>
      <c r="D166" s="194"/>
      <c r="E166" s="175"/>
      <c r="F166" s="219">
        <f>$F$64*$N$26</f>
        <v>0</v>
      </c>
      <c r="G166" s="169">
        <f t="shared" si="25"/>
        <v>0</v>
      </c>
      <c r="H166" s="169" t="e">
        <f t="shared" si="24"/>
        <v>#DIV/0!</v>
      </c>
      <c r="I166" s="4"/>
    </row>
    <row r="167" spans="1:9" ht="37.5" customHeight="1" thickBot="1" x14ac:dyDescent="0.25">
      <c r="A167" s="386"/>
      <c r="B167" s="180" t="s">
        <v>151</v>
      </c>
      <c r="C167" s="187"/>
      <c r="D167" s="195"/>
      <c r="E167" s="176"/>
      <c r="F167" s="220">
        <f>$F$65*$N$26</f>
        <v>0</v>
      </c>
      <c r="G167" s="199">
        <f t="shared" si="25"/>
        <v>0</v>
      </c>
      <c r="H167" s="199" t="e">
        <f t="shared" si="24"/>
        <v>#DIV/0!</v>
      </c>
      <c r="I167" s="4"/>
    </row>
    <row r="168" spans="1:9" ht="12.75" customHeight="1" x14ac:dyDescent="0.2">
      <c r="A168" s="375" t="s">
        <v>123</v>
      </c>
      <c r="B168" s="186" t="s">
        <v>124</v>
      </c>
      <c r="C168" s="159"/>
      <c r="D168" s="197"/>
      <c r="E168" s="176"/>
      <c r="F168" s="226">
        <f>$F$66*$N$26</f>
        <v>0</v>
      </c>
      <c r="G168" s="165">
        <f t="shared" si="25"/>
        <v>0</v>
      </c>
      <c r="H168" s="165" t="e">
        <f t="shared" si="24"/>
        <v>#DIV/0!</v>
      </c>
      <c r="I168" s="4"/>
    </row>
    <row r="169" spans="1:9" ht="12.75" customHeight="1" thickBot="1" x14ac:dyDescent="0.25">
      <c r="A169" s="384"/>
      <c r="B169" s="180" t="s">
        <v>125</v>
      </c>
      <c r="C169" s="187"/>
      <c r="D169" s="195"/>
      <c r="E169" s="176"/>
      <c r="F169" s="220">
        <f>$F$67*$N$26</f>
        <v>0</v>
      </c>
      <c r="G169" s="199">
        <f t="shared" si="25"/>
        <v>0</v>
      </c>
      <c r="H169" s="199" t="e">
        <f t="shared" si="24"/>
        <v>#DIV/0!</v>
      </c>
      <c r="I169" s="4"/>
    </row>
    <row r="170" spans="1:9" ht="12.75" customHeight="1" thickBot="1" x14ac:dyDescent="0.25">
      <c r="A170" s="384"/>
      <c r="B170" s="185" t="s">
        <v>126</v>
      </c>
      <c r="C170" s="162"/>
      <c r="D170" s="196"/>
      <c r="E170" s="175"/>
      <c r="F170" s="225">
        <f>$F$68*$N$26</f>
        <v>0</v>
      </c>
      <c r="G170" s="168">
        <f t="shared" si="25"/>
        <v>0</v>
      </c>
      <c r="H170" s="168" t="e">
        <f t="shared" si="24"/>
        <v>#DIV/0!</v>
      </c>
      <c r="I170" s="4"/>
    </row>
    <row r="171" spans="1:9" ht="12.75" customHeight="1" thickBot="1" x14ac:dyDescent="0.25">
      <c r="A171" s="202"/>
      <c r="B171" s="203" t="s">
        <v>6</v>
      </c>
      <c r="C171" s="204"/>
      <c r="D171" s="205"/>
      <c r="E171" s="206"/>
      <c r="F171" s="227">
        <f>$F$69*$N$26</f>
        <v>0</v>
      </c>
      <c r="G171" s="207">
        <f t="shared" si="25"/>
        <v>0</v>
      </c>
      <c r="H171" s="207" t="e">
        <f t="shared" si="24"/>
        <v>#DIV/0!</v>
      </c>
      <c r="I171" s="4"/>
    </row>
    <row r="172" spans="1:9" ht="12.75" customHeight="1" thickBot="1" x14ac:dyDescent="0.25">
      <c r="A172" s="208"/>
      <c r="B172" s="209" t="s">
        <v>2</v>
      </c>
      <c r="C172" s="210"/>
      <c r="D172" s="211">
        <f>SUM(D143:D171)</f>
        <v>0</v>
      </c>
      <c r="E172" s="212">
        <f>SUM(E143:E171)</f>
        <v>0</v>
      </c>
      <c r="F172" s="213">
        <f>SUM(F143:F171)</f>
        <v>0</v>
      </c>
      <c r="G172" s="214">
        <f>SUM(G143:G171)</f>
        <v>0</v>
      </c>
      <c r="H172" s="214" t="e">
        <f t="shared" si="24"/>
        <v>#DIV/0!</v>
      </c>
      <c r="I172" s="4"/>
    </row>
    <row r="173" spans="1:9" ht="12.75" customHeight="1" thickBot="1" x14ac:dyDescent="0.25">
      <c r="A173" s="148"/>
      <c r="B173" s="149"/>
      <c r="C173" s="150"/>
      <c r="D173" s="14"/>
      <c r="E173" s="14"/>
      <c r="F173" s="14"/>
      <c r="G173" s="14"/>
      <c r="H173" s="4"/>
      <c r="I173" s="4"/>
    </row>
    <row r="174" spans="1:9" ht="12.75" customHeight="1" thickBot="1" x14ac:dyDescent="0.25">
      <c r="B174" s="377" t="str">
        <f>+B27</f>
        <v>Ydelse 4</v>
      </c>
      <c r="C174" s="378"/>
      <c r="D174" s="379" t="s">
        <v>0</v>
      </c>
      <c r="I174" s="4"/>
    </row>
    <row r="175" spans="1:9" ht="12.75" customHeight="1" thickBot="1" x14ac:dyDescent="0.25">
      <c r="B175" t="s">
        <v>0</v>
      </c>
      <c r="I175" s="4"/>
    </row>
    <row r="176" spans="1:9" ht="48.75" customHeight="1" thickBot="1" x14ac:dyDescent="0.25">
      <c r="A176" s="80" t="s">
        <v>4</v>
      </c>
      <c r="B176" s="83" t="s">
        <v>5</v>
      </c>
      <c r="C176" s="33" t="s">
        <v>146</v>
      </c>
      <c r="D176" s="80" t="str">
        <f>+D142</f>
        <v>Budget 2025</v>
      </c>
      <c r="E176" s="82" t="s">
        <v>145</v>
      </c>
      <c r="F176" s="81" t="s">
        <v>9</v>
      </c>
      <c r="G176" s="81" t="s">
        <v>127</v>
      </c>
      <c r="H176" s="83" t="s">
        <v>10</v>
      </c>
      <c r="I176" s="4"/>
    </row>
    <row r="177" spans="1:9" ht="12.75" customHeight="1" x14ac:dyDescent="0.2">
      <c r="A177" s="369" t="s">
        <v>154</v>
      </c>
      <c r="B177" s="152" t="s">
        <v>155</v>
      </c>
      <c r="C177" s="159"/>
      <c r="D177" s="84"/>
      <c r="E177" s="84"/>
      <c r="F177" s="215">
        <f>$F$41*$N$27</f>
        <v>0</v>
      </c>
      <c r="G177" s="165">
        <f>+D177+E177+F177</f>
        <v>0</v>
      </c>
      <c r="H177" s="165" t="e">
        <f t="shared" ref="H177:H206" si="34">(G177)/($C$27*$D$27)/B$13</f>
        <v>#DIV/0!</v>
      </c>
      <c r="I177" s="4"/>
    </row>
    <row r="178" spans="1:9" ht="12.75" customHeight="1" x14ac:dyDescent="0.2">
      <c r="A178" s="370"/>
      <c r="B178" s="152" t="s">
        <v>208</v>
      </c>
      <c r="C178" s="160"/>
      <c r="D178" s="2"/>
      <c r="E178" s="2"/>
      <c r="F178" s="216">
        <f>$F$42*$N$27</f>
        <v>0</v>
      </c>
      <c r="G178" s="166">
        <f t="shared" ref="G178:G205" si="35">+D178+E178+F178</f>
        <v>0</v>
      </c>
      <c r="H178" s="166" t="e">
        <f t="shared" si="34"/>
        <v>#DIV/0!</v>
      </c>
      <c r="I178" s="4"/>
    </row>
    <row r="179" spans="1:9" ht="12.75" customHeight="1" x14ac:dyDescent="0.2">
      <c r="A179" s="370"/>
      <c r="B179" s="152" t="s">
        <v>209</v>
      </c>
      <c r="C179" s="160"/>
      <c r="D179" s="2"/>
      <c r="E179" s="2"/>
      <c r="F179" s="216">
        <f>$F$43*$N$27</f>
        <v>0</v>
      </c>
      <c r="G179" s="166">
        <f t="shared" ref="G179" si="36">+D179+E179+F179</f>
        <v>0</v>
      </c>
      <c r="H179" s="166" t="e">
        <f t="shared" ref="H179" si="37">(G179)/($C$27*$D$27)/B$13</f>
        <v>#DIV/0!</v>
      </c>
      <c r="I179" s="4"/>
    </row>
    <row r="180" spans="1:9" ht="12.75" customHeight="1" x14ac:dyDescent="0.2">
      <c r="A180" s="370"/>
      <c r="B180" s="152" t="s">
        <v>129</v>
      </c>
      <c r="C180" s="161"/>
      <c r="D180" s="2"/>
      <c r="E180" s="2"/>
      <c r="F180" s="217">
        <f>$F$44*$N$27</f>
        <v>0</v>
      </c>
      <c r="G180" s="167">
        <f t="shared" si="35"/>
        <v>0</v>
      </c>
      <c r="H180" s="167" t="e">
        <f t="shared" si="34"/>
        <v>#DIV/0!</v>
      </c>
      <c r="I180" s="4"/>
    </row>
    <row r="181" spans="1:9" ht="12.75" customHeight="1" thickBot="1" x14ac:dyDescent="0.25">
      <c r="A181" s="370"/>
      <c r="B181" s="153" t="s">
        <v>143</v>
      </c>
      <c r="C181" s="160"/>
      <c r="D181" s="2"/>
      <c r="E181" s="2"/>
      <c r="F181" s="216">
        <f>$F$45*$N$27</f>
        <v>0</v>
      </c>
      <c r="G181" s="166">
        <f t="shared" si="35"/>
        <v>0</v>
      </c>
      <c r="H181" s="166" t="e">
        <f t="shared" si="34"/>
        <v>#DIV/0!</v>
      </c>
      <c r="I181" s="4"/>
    </row>
    <row r="182" spans="1:9" ht="12.75" customHeight="1" x14ac:dyDescent="0.2">
      <c r="A182" s="369" t="s">
        <v>156</v>
      </c>
      <c r="B182" s="151" t="s">
        <v>130</v>
      </c>
      <c r="C182" s="163"/>
      <c r="D182" s="84"/>
      <c r="E182" s="84"/>
      <c r="F182" s="218">
        <f>$F$46*$N$27</f>
        <v>0</v>
      </c>
      <c r="G182" s="169">
        <f t="shared" si="35"/>
        <v>0</v>
      </c>
      <c r="H182" s="169" t="e">
        <f t="shared" si="34"/>
        <v>#DIV/0!</v>
      </c>
      <c r="I182" s="4"/>
    </row>
    <row r="183" spans="1:9" ht="12.75" customHeight="1" x14ac:dyDescent="0.2">
      <c r="A183" s="371"/>
      <c r="B183" s="152" t="s">
        <v>210</v>
      </c>
      <c r="C183" s="160"/>
      <c r="D183" s="2"/>
      <c r="E183" s="2"/>
      <c r="F183" s="216">
        <f>$F$47*$N$27</f>
        <v>0</v>
      </c>
      <c r="G183" s="166">
        <f t="shared" si="35"/>
        <v>0</v>
      </c>
      <c r="H183" s="166" t="e">
        <f t="shared" si="34"/>
        <v>#DIV/0!</v>
      </c>
      <c r="I183" s="4"/>
    </row>
    <row r="184" spans="1:9" ht="12.75" customHeight="1" x14ac:dyDescent="0.2">
      <c r="A184" s="371"/>
      <c r="B184" s="152" t="s">
        <v>211</v>
      </c>
      <c r="C184" s="160"/>
      <c r="D184" s="2"/>
      <c r="E184" s="2"/>
      <c r="F184" s="216">
        <f>$F$48*$N$27</f>
        <v>0</v>
      </c>
      <c r="G184" s="166">
        <f t="shared" ref="G184:G185" si="38">+D184+E184+F184</f>
        <v>0</v>
      </c>
      <c r="H184" s="166" t="e">
        <f t="shared" ref="H184:H185" si="39">(G184)/($C$27*$D$27)/B$13</f>
        <v>#DIV/0!</v>
      </c>
      <c r="I184" s="4"/>
    </row>
    <row r="185" spans="1:9" ht="12.75" customHeight="1" x14ac:dyDescent="0.2">
      <c r="A185" s="371"/>
      <c r="B185" s="152" t="s">
        <v>212</v>
      </c>
      <c r="C185" s="160"/>
      <c r="D185" s="2"/>
      <c r="E185" s="2"/>
      <c r="F185" s="216">
        <f>$F$49*$N$27</f>
        <v>0</v>
      </c>
      <c r="G185" s="166">
        <f t="shared" si="38"/>
        <v>0</v>
      </c>
      <c r="H185" s="166" t="e">
        <f t="shared" si="39"/>
        <v>#DIV/0!</v>
      </c>
      <c r="I185" s="4"/>
    </row>
    <row r="186" spans="1:9" ht="12.75" customHeight="1" x14ac:dyDescent="0.2">
      <c r="A186" s="371"/>
      <c r="B186" s="152" t="s">
        <v>131</v>
      </c>
      <c r="C186" s="160"/>
      <c r="D186" s="2"/>
      <c r="E186" s="2"/>
      <c r="F186" s="216">
        <f>$F$50*$N$27</f>
        <v>0</v>
      </c>
      <c r="G186" s="166">
        <f t="shared" si="35"/>
        <v>0</v>
      </c>
      <c r="H186" s="166" t="e">
        <f t="shared" si="34"/>
        <v>#DIV/0!</v>
      </c>
      <c r="I186" s="4"/>
    </row>
    <row r="187" spans="1:9" ht="12.75" customHeight="1" thickBot="1" x14ac:dyDescent="0.25">
      <c r="A187" s="371"/>
      <c r="B187" s="152" t="s">
        <v>152</v>
      </c>
      <c r="C187" s="160"/>
      <c r="D187" s="2"/>
      <c r="E187" s="2"/>
      <c r="F187" s="216">
        <f>$F$51*$N$27</f>
        <v>0</v>
      </c>
      <c r="G187" s="166">
        <f t="shared" si="35"/>
        <v>0</v>
      </c>
      <c r="H187" s="166" t="e">
        <f t="shared" si="34"/>
        <v>#DIV/0!</v>
      </c>
      <c r="I187" s="4"/>
    </row>
    <row r="188" spans="1:9" ht="12.75" customHeight="1" thickBot="1" x14ac:dyDescent="0.25">
      <c r="A188" s="347" t="s">
        <v>214</v>
      </c>
      <c r="B188" s="352" t="s">
        <v>215</v>
      </c>
      <c r="C188" s="349"/>
      <c r="D188" s="356"/>
      <c r="E188" s="356"/>
      <c r="F188" s="357">
        <f>$F$52*$N$27</f>
        <v>0</v>
      </c>
      <c r="G188" s="358">
        <f t="shared" ref="G188" si="40">+D188+E188+F188</f>
        <v>0</v>
      </c>
      <c r="H188" s="358" t="e">
        <f t="shared" ref="H188" si="41">(G188)/($C$27*$D$27)/B$13</f>
        <v>#DIV/0!</v>
      </c>
      <c r="I188" s="4"/>
    </row>
    <row r="189" spans="1:9" ht="12.75" customHeight="1" x14ac:dyDescent="0.2">
      <c r="A189" s="373" t="s">
        <v>157</v>
      </c>
      <c r="B189" s="179" t="s">
        <v>117</v>
      </c>
      <c r="C189" s="163"/>
      <c r="D189" s="84"/>
      <c r="E189" s="84"/>
      <c r="F189" s="219">
        <f>$F$53*$N$27</f>
        <v>0</v>
      </c>
      <c r="G189" s="169">
        <f t="shared" si="35"/>
        <v>0</v>
      </c>
      <c r="H189" s="169" t="e">
        <f t="shared" si="34"/>
        <v>#DIV/0!</v>
      </c>
      <c r="I189" s="4"/>
    </row>
    <row r="190" spans="1:9" ht="12.75" customHeight="1" x14ac:dyDescent="0.2">
      <c r="A190" s="374"/>
      <c r="B190" s="180" t="s">
        <v>149</v>
      </c>
      <c r="C190" s="187"/>
      <c r="D190" s="2"/>
      <c r="E190" s="2"/>
      <c r="F190" s="220">
        <f>$F$54*$N$27</f>
        <v>0</v>
      </c>
      <c r="G190" s="199">
        <f t="shared" si="35"/>
        <v>0</v>
      </c>
      <c r="H190" s="199" t="e">
        <f t="shared" si="34"/>
        <v>#DIV/0!</v>
      </c>
      <c r="I190" s="4"/>
    </row>
    <row r="191" spans="1:9" ht="12.75" customHeight="1" x14ac:dyDescent="0.2">
      <c r="A191" s="374"/>
      <c r="B191" s="181" t="s">
        <v>119</v>
      </c>
      <c r="C191" s="187"/>
      <c r="D191" s="230">
        <f>(SUM(D177:D190)+SUM(D192:D194)+SUM(D196:D204))*$B$8</f>
        <v>0</v>
      </c>
      <c r="E191" s="230">
        <f>(SUM(E177:E190)+SUM(E192:E194)+SUM(E196:E204))*$B$8</f>
        <v>0</v>
      </c>
      <c r="F191" s="220">
        <f>$F$55*$N$27</f>
        <v>0</v>
      </c>
      <c r="G191" s="199">
        <f t="shared" si="35"/>
        <v>0</v>
      </c>
      <c r="H191" s="199" t="e">
        <f t="shared" si="34"/>
        <v>#DIV/0!</v>
      </c>
      <c r="I191" s="4"/>
    </row>
    <row r="192" spans="1:9" ht="12.75" customHeight="1" thickBot="1" x14ac:dyDescent="0.25">
      <c r="A192" s="374"/>
      <c r="B192" s="180" t="s">
        <v>118</v>
      </c>
      <c r="C192" s="160"/>
      <c r="D192" s="91"/>
      <c r="E192" s="91"/>
      <c r="F192" s="221">
        <f>$F$56*$N$27</f>
        <v>0</v>
      </c>
      <c r="G192" s="166">
        <f t="shared" si="35"/>
        <v>0</v>
      </c>
      <c r="H192" s="166" t="e">
        <f t="shared" si="34"/>
        <v>#DIV/0!</v>
      </c>
      <c r="I192" s="4"/>
    </row>
    <row r="193" spans="1:9" ht="12.75" customHeight="1" x14ac:dyDescent="0.2">
      <c r="A193" s="373" t="s">
        <v>110</v>
      </c>
      <c r="B193" s="179" t="s">
        <v>113</v>
      </c>
      <c r="C193" s="163"/>
      <c r="D193" s="90"/>
      <c r="E193" s="90"/>
      <c r="F193" s="219">
        <f>$F$57*$N$27</f>
        <v>0</v>
      </c>
      <c r="G193" s="169">
        <f t="shared" si="35"/>
        <v>0</v>
      </c>
      <c r="H193" s="169" t="e">
        <f t="shared" si="34"/>
        <v>#DIV/0!</v>
      </c>
      <c r="I193" s="4"/>
    </row>
    <row r="194" spans="1:9" ht="12.75" customHeight="1" x14ac:dyDescent="0.2">
      <c r="A194" s="375"/>
      <c r="B194" s="340" t="s">
        <v>213</v>
      </c>
      <c r="C194" s="342"/>
      <c r="D194" s="341"/>
      <c r="E194" s="341"/>
      <c r="F194" s="220">
        <f>$F$58*$N$27</f>
        <v>0</v>
      </c>
      <c r="G194" s="199">
        <f t="shared" ref="G194" si="42">+D194+E194+F194</f>
        <v>0</v>
      </c>
      <c r="H194" s="199" t="e">
        <f t="shared" ref="H194" si="43">(G194)/($C$27*$D$27)/B$13</f>
        <v>#DIV/0!</v>
      </c>
      <c r="I194" s="4"/>
    </row>
    <row r="195" spans="1:9" ht="12.75" customHeight="1" thickBot="1" x14ac:dyDescent="0.25">
      <c r="A195" s="376"/>
      <c r="B195" s="182" t="s">
        <v>120</v>
      </c>
      <c r="C195" s="188"/>
      <c r="D195" s="230">
        <f>(SUM(D177:D190)+SUM(D192:D194)+SUM(D196:D204))*$B$7</f>
        <v>0</v>
      </c>
      <c r="E195" s="230">
        <f>(SUM(E177:E190)+SUM(E192:E194)+SUM(E196:E204))*$B$7</f>
        <v>0</v>
      </c>
      <c r="F195" s="222">
        <f>$F$59*$N$27</f>
        <v>0</v>
      </c>
      <c r="G195" s="200">
        <f t="shared" si="35"/>
        <v>0</v>
      </c>
      <c r="H195" s="200" t="e">
        <f t="shared" si="34"/>
        <v>#DIV/0!</v>
      </c>
      <c r="I195" s="4"/>
    </row>
    <row r="196" spans="1:9" ht="12.75" customHeight="1" x14ac:dyDescent="0.2">
      <c r="A196" s="375" t="s">
        <v>144</v>
      </c>
      <c r="B196" s="183" t="s">
        <v>114</v>
      </c>
      <c r="C196" s="189"/>
      <c r="D196" s="191"/>
      <c r="E196" s="191"/>
      <c r="F196" s="223">
        <f>$F$60*$N$27</f>
        <v>0</v>
      </c>
      <c r="G196" s="201">
        <f t="shared" si="35"/>
        <v>0</v>
      </c>
      <c r="H196" s="201" t="e">
        <f t="shared" si="34"/>
        <v>#DIV/0!</v>
      </c>
      <c r="I196" s="4"/>
    </row>
    <row r="197" spans="1:9" ht="12.75" customHeight="1" x14ac:dyDescent="0.2">
      <c r="A197" s="384"/>
      <c r="B197" s="184" t="s">
        <v>132</v>
      </c>
      <c r="C197" s="161"/>
      <c r="D197" s="192"/>
      <c r="E197" s="192"/>
      <c r="F197" s="224">
        <f>$F$61*$N$27</f>
        <v>0</v>
      </c>
      <c r="G197" s="167">
        <f t="shared" si="35"/>
        <v>0</v>
      </c>
      <c r="H197" s="167" t="e">
        <f t="shared" si="34"/>
        <v>#DIV/0!</v>
      </c>
      <c r="I197" s="4"/>
    </row>
    <row r="198" spans="1:9" ht="12.75" customHeight="1" x14ac:dyDescent="0.2">
      <c r="A198" s="384"/>
      <c r="B198" s="184" t="s">
        <v>134</v>
      </c>
      <c r="C198" s="161"/>
      <c r="D198" s="192"/>
      <c r="E198" s="192"/>
      <c r="F198" s="224">
        <f>$F$62*$N$27</f>
        <v>0</v>
      </c>
      <c r="G198" s="167">
        <f t="shared" si="35"/>
        <v>0</v>
      </c>
      <c r="H198" s="167" t="e">
        <f t="shared" si="34"/>
        <v>#DIV/0!</v>
      </c>
      <c r="I198" s="4"/>
    </row>
    <row r="199" spans="1:9" ht="12.75" customHeight="1" thickBot="1" x14ac:dyDescent="0.25">
      <c r="A199" s="384"/>
      <c r="B199" s="180" t="s">
        <v>133</v>
      </c>
      <c r="C199" s="160"/>
      <c r="D199" s="193"/>
      <c r="E199" s="193"/>
      <c r="F199" s="221">
        <f>$F$63*$N$27</f>
        <v>0</v>
      </c>
      <c r="G199" s="166">
        <f t="shared" si="35"/>
        <v>0</v>
      </c>
      <c r="H199" s="166" t="e">
        <f t="shared" si="34"/>
        <v>#DIV/0!</v>
      </c>
      <c r="I199" s="4"/>
    </row>
    <row r="200" spans="1:9" ht="12.75" customHeight="1" x14ac:dyDescent="0.2">
      <c r="A200" s="385" t="s">
        <v>122</v>
      </c>
      <c r="B200" s="179" t="s">
        <v>150</v>
      </c>
      <c r="C200" s="163"/>
      <c r="D200" s="194"/>
      <c r="E200" s="175"/>
      <c r="F200" s="219">
        <f>$F$64*$N$27</f>
        <v>0</v>
      </c>
      <c r="G200" s="169">
        <f t="shared" si="35"/>
        <v>0</v>
      </c>
      <c r="H200" s="169" t="e">
        <f t="shared" si="34"/>
        <v>#DIV/0!</v>
      </c>
      <c r="I200" s="4"/>
    </row>
    <row r="201" spans="1:9" ht="39.75" customHeight="1" thickBot="1" x14ac:dyDescent="0.25">
      <c r="A201" s="386"/>
      <c r="B201" s="180" t="s">
        <v>151</v>
      </c>
      <c r="C201" s="187"/>
      <c r="D201" s="195"/>
      <c r="E201" s="176"/>
      <c r="F201" s="220">
        <f>$F$65*$N$27</f>
        <v>0</v>
      </c>
      <c r="G201" s="199">
        <f t="shared" si="35"/>
        <v>0</v>
      </c>
      <c r="H201" s="199" t="e">
        <f t="shared" si="34"/>
        <v>#DIV/0!</v>
      </c>
      <c r="I201" s="4"/>
    </row>
    <row r="202" spans="1:9" ht="12.75" customHeight="1" x14ac:dyDescent="0.2">
      <c r="A202" s="375" t="s">
        <v>123</v>
      </c>
      <c r="B202" s="186" t="s">
        <v>124</v>
      </c>
      <c r="C202" s="159"/>
      <c r="D202" s="197"/>
      <c r="E202" s="176"/>
      <c r="F202" s="226">
        <f>$F$66*$N$27</f>
        <v>0</v>
      </c>
      <c r="G202" s="165">
        <f t="shared" si="35"/>
        <v>0</v>
      </c>
      <c r="H202" s="165" t="e">
        <f t="shared" si="34"/>
        <v>#DIV/0!</v>
      </c>
      <c r="I202" s="4"/>
    </row>
    <row r="203" spans="1:9" ht="12.75" customHeight="1" thickBot="1" x14ac:dyDescent="0.25">
      <c r="A203" s="384"/>
      <c r="B203" s="180" t="s">
        <v>125</v>
      </c>
      <c r="C203" s="187"/>
      <c r="D203" s="195"/>
      <c r="E203" s="176"/>
      <c r="F203" s="220">
        <f>$F$67*$N$27</f>
        <v>0</v>
      </c>
      <c r="G203" s="199">
        <f t="shared" si="35"/>
        <v>0</v>
      </c>
      <c r="H203" s="199" t="e">
        <f t="shared" si="34"/>
        <v>#DIV/0!</v>
      </c>
      <c r="I203" s="4"/>
    </row>
    <row r="204" spans="1:9" ht="12.75" customHeight="1" thickBot="1" x14ac:dyDescent="0.25">
      <c r="A204" s="384"/>
      <c r="B204" s="185" t="s">
        <v>126</v>
      </c>
      <c r="C204" s="162"/>
      <c r="D204" s="196"/>
      <c r="E204" s="175"/>
      <c r="F204" s="225">
        <f>$F$68*$N$27</f>
        <v>0</v>
      </c>
      <c r="G204" s="168">
        <f t="shared" si="35"/>
        <v>0</v>
      </c>
      <c r="H204" s="168" t="e">
        <f t="shared" si="34"/>
        <v>#DIV/0!</v>
      </c>
      <c r="I204" s="4"/>
    </row>
    <row r="205" spans="1:9" ht="12.75" customHeight="1" thickBot="1" x14ac:dyDescent="0.25">
      <c r="A205" s="202"/>
      <c r="B205" s="203" t="s">
        <v>6</v>
      </c>
      <c r="C205" s="204"/>
      <c r="D205" s="205"/>
      <c r="E205" s="206"/>
      <c r="F205" s="227">
        <f>$F$69*$N$27</f>
        <v>0</v>
      </c>
      <c r="G205" s="207">
        <f t="shared" si="35"/>
        <v>0</v>
      </c>
      <c r="H205" s="207" t="e">
        <f t="shared" si="34"/>
        <v>#DIV/0!</v>
      </c>
      <c r="I205" s="4"/>
    </row>
    <row r="206" spans="1:9" ht="12.75" customHeight="1" thickBot="1" x14ac:dyDescent="0.25">
      <c r="A206" s="208"/>
      <c r="B206" s="209" t="s">
        <v>2</v>
      </c>
      <c r="C206" s="210"/>
      <c r="D206" s="211">
        <f>SUM(D177:D205)</f>
        <v>0</v>
      </c>
      <c r="E206" s="212">
        <f>SUM(E177:E205)</f>
        <v>0</v>
      </c>
      <c r="F206" s="213">
        <f>SUM(F177:F205)</f>
        <v>0</v>
      </c>
      <c r="G206" s="214">
        <f>SUM(G177:G205)</f>
        <v>0</v>
      </c>
      <c r="H206" s="214" t="e">
        <f t="shared" si="34"/>
        <v>#DIV/0!</v>
      </c>
      <c r="I206" s="4"/>
    </row>
    <row r="207" spans="1:9" ht="12.75" customHeight="1" thickBot="1" x14ac:dyDescent="0.25">
      <c r="A207" s="148"/>
      <c r="B207" s="149"/>
      <c r="C207" s="150"/>
      <c r="D207" s="14"/>
      <c r="E207" s="14"/>
      <c r="F207" s="14"/>
      <c r="G207" s="14"/>
      <c r="H207" s="4"/>
      <c r="I207" s="4"/>
    </row>
    <row r="208" spans="1:9" ht="12.75" customHeight="1" thickBot="1" x14ac:dyDescent="0.25">
      <c r="B208" s="377" t="str">
        <f>+B28</f>
        <v>Ydelse 5</v>
      </c>
      <c r="C208" s="378"/>
      <c r="D208" s="379" t="s">
        <v>0</v>
      </c>
      <c r="I208" s="4"/>
    </row>
    <row r="209" spans="1:9" ht="12.75" customHeight="1" thickBot="1" x14ac:dyDescent="0.25">
      <c r="B209" t="s">
        <v>0</v>
      </c>
      <c r="I209" s="4"/>
    </row>
    <row r="210" spans="1:9" ht="48.75" customHeight="1" thickBot="1" x14ac:dyDescent="0.25">
      <c r="A210" s="80" t="s">
        <v>4</v>
      </c>
      <c r="B210" s="83" t="s">
        <v>5</v>
      </c>
      <c r="C210" s="33" t="s">
        <v>146</v>
      </c>
      <c r="D210" s="80" t="str">
        <f>+D176</f>
        <v>Budget 2025</v>
      </c>
      <c r="E210" s="82" t="s">
        <v>145</v>
      </c>
      <c r="F210" s="81" t="s">
        <v>9</v>
      </c>
      <c r="G210" s="81" t="s">
        <v>127</v>
      </c>
      <c r="H210" s="83" t="s">
        <v>10</v>
      </c>
      <c r="I210" s="4"/>
    </row>
    <row r="211" spans="1:9" ht="12.75" customHeight="1" x14ac:dyDescent="0.2">
      <c r="A211" s="369" t="s">
        <v>154</v>
      </c>
      <c r="B211" s="152" t="s">
        <v>155</v>
      </c>
      <c r="C211" s="159"/>
      <c r="D211" s="84"/>
      <c r="E211" s="84"/>
      <c r="F211" s="215">
        <f>$F$41*$N$28</f>
        <v>0</v>
      </c>
      <c r="G211" s="165">
        <f>+D211+E211+F211</f>
        <v>0</v>
      </c>
      <c r="H211" s="165" t="e">
        <f t="shared" ref="H211:H240" si="44">(G211)/($C$28*$D$28)/B$13</f>
        <v>#DIV/0!</v>
      </c>
      <c r="I211" s="4"/>
    </row>
    <row r="212" spans="1:9" ht="12.75" customHeight="1" x14ac:dyDescent="0.2">
      <c r="A212" s="370"/>
      <c r="B212" s="152" t="s">
        <v>208</v>
      </c>
      <c r="C212" s="160"/>
      <c r="D212" s="2"/>
      <c r="E212" s="2"/>
      <c r="F212" s="216">
        <f>$F$42*$N$28</f>
        <v>0</v>
      </c>
      <c r="G212" s="166">
        <f t="shared" ref="G212:G239" si="45">+D212+E212+F212</f>
        <v>0</v>
      </c>
      <c r="H212" s="166" t="e">
        <f t="shared" si="44"/>
        <v>#DIV/0!</v>
      </c>
      <c r="I212" s="4"/>
    </row>
    <row r="213" spans="1:9" ht="12.75" customHeight="1" x14ac:dyDescent="0.2">
      <c r="A213" s="370"/>
      <c r="B213" s="152" t="s">
        <v>209</v>
      </c>
      <c r="C213" s="160"/>
      <c r="D213" s="2"/>
      <c r="E213" s="2"/>
      <c r="F213" s="216">
        <f>$F$43*$N$28</f>
        <v>0</v>
      </c>
      <c r="G213" s="166">
        <f t="shared" ref="G213" si="46">+D213+E213+F213</f>
        <v>0</v>
      </c>
      <c r="H213" s="166" t="e">
        <f t="shared" ref="H213" si="47">(G213)/($C$28*$D$28)/B$13</f>
        <v>#DIV/0!</v>
      </c>
      <c r="I213" s="4"/>
    </row>
    <row r="214" spans="1:9" ht="12.75" customHeight="1" x14ac:dyDescent="0.2">
      <c r="A214" s="370"/>
      <c r="B214" s="152" t="s">
        <v>129</v>
      </c>
      <c r="C214" s="161"/>
      <c r="D214" s="2"/>
      <c r="E214" s="2"/>
      <c r="F214" s="217">
        <f>$F$44*$N$28</f>
        <v>0</v>
      </c>
      <c r="G214" s="167">
        <f t="shared" si="45"/>
        <v>0</v>
      </c>
      <c r="H214" s="167" t="e">
        <f t="shared" si="44"/>
        <v>#DIV/0!</v>
      </c>
      <c r="I214" s="4"/>
    </row>
    <row r="215" spans="1:9" ht="12.75" customHeight="1" thickBot="1" x14ac:dyDescent="0.25">
      <c r="A215" s="370"/>
      <c r="B215" s="153" t="s">
        <v>143</v>
      </c>
      <c r="C215" s="160"/>
      <c r="D215" s="2"/>
      <c r="E215" s="2"/>
      <c r="F215" s="216">
        <f>$F$45*$N$28</f>
        <v>0</v>
      </c>
      <c r="G215" s="166">
        <f t="shared" si="45"/>
        <v>0</v>
      </c>
      <c r="H215" s="166" t="e">
        <f t="shared" si="44"/>
        <v>#DIV/0!</v>
      </c>
      <c r="I215" s="4"/>
    </row>
    <row r="216" spans="1:9" ht="12.75" customHeight="1" x14ac:dyDescent="0.2">
      <c r="A216" s="369" t="s">
        <v>156</v>
      </c>
      <c r="B216" s="151" t="s">
        <v>130</v>
      </c>
      <c r="C216" s="163"/>
      <c r="D216" s="84"/>
      <c r="E216" s="84"/>
      <c r="F216" s="218">
        <f>$F$46*$N$28</f>
        <v>0</v>
      </c>
      <c r="G216" s="169">
        <f t="shared" si="45"/>
        <v>0</v>
      </c>
      <c r="H216" s="169" t="e">
        <f t="shared" si="44"/>
        <v>#DIV/0!</v>
      </c>
      <c r="I216" s="4"/>
    </row>
    <row r="217" spans="1:9" ht="12.75" customHeight="1" x14ac:dyDescent="0.2">
      <c r="A217" s="371"/>
      <c r="B217" s="152" t="s">
        <v>210</v>
      </c>
      <c r="C217" s="160"/>
      <c r="D217" s="2"/>
      <c r="E217" s="2"/>
      <c r="F217" s="216">
        <f>$F$47*$N$28</f>
        <v>0</v>
      </c>
      <c r="G217" s="166">
        <f t="shared" si="45"/>
        <v>0</v>
      </c>
      <c r="H217" s="166" t="e">
        <f t="shared" si="44"/>
        <v>#DIV/0!</v>
      </c>
      <c r="I217" s="4"/>
    </row>
    <row r="218" spans="1:9" ht="12.75" customHeight="1" x14ac:dyDescent="0.2">
      <c r="A218" s="371"/>
      <c r="B218" s="152" t="s">
        <v>211</v>
      </c>
      <c r="C218" s="160"/>
      <c r="D218" s="2"/>
      <c r="E218" s="2"/>
      <c r="F218" s="216">
        <f>$F$48*$N$28</f>
        <v>0</v>
      </c>
      <c r="G218" s="166">
        <f t="shared" ref="G218:G219" si="48">+D218+E218+F218</f>
        <v>0</v>
      </c>
      <c r="H218" s="166" t="e">
        <f t="shared" ref="H218:H219" si="49">(G218)/($C$28*$D$28)/B$13</f>
        <v>#DIV/0!</v>
      </c>
      <c r="I218" s="4"/>
    </row>
    <row r="219" spans="1:9" ht="12.75" customHeight="1" x14ac:dyDescent="0.2">
      <c r="A219" s="371"/>
      <c r="B219" s="152" t="s">
        <v>212</v>
      </c>
      <c r="C219" s="160"/>
      <c r="D219" s="2"/>
      <c r="E219" s="2"/>
      <c r="F219" s="216">
        <f>$F$49*$N$28</f>
        <v>0</v>
      </c>
      <c r="G219" s="166">
        <f t="shared" si="48"/>
        <v>0</v>
      </c>
      <c r="H219" s="166" t="e">
        <f t="shared" si="49"/>
        <v>#DIV/0!</v>
      </c>
      <c r="I219" s="4"/>
    </row>
    <row r="220" spans="1:9" ht="12.75" customHeight="1" x14ac:dyDescent="0.2">
      <c r="A220" s="371"/>
      <c r="B220" s="152" t="s">
        <v>131</v>
      </c>
      <c r="C220" s="160"/>
      <c r="D220" s="2"/>
      <c r="E220" s="2"/>
      <c r="F220" s="216">
        <f>$F$50*$N$28</f>
        <v>0</v>
      </c>
      <c r="G220" s="166">
        <f t="shared" si="45"/>
        <v>0</v>
      </c>
      <c r="H220" s="166" t="e">
        <f t="shared" si="44"/>
        <v>#DIV/0!</v>
      </c>
      <c r="I220" s="4"/>
    </row>
    <row r="221" spans="1:9" ht="12.75" customHeight="1" thickBot="1" x14ac:dyDescent="0.25">
      <c r="A221" s="371"/>
      <c r="B221" s="152" t="s">
        <v>152</v>
      </c>
      <c r="C221" s="160"/>
      <c r="D221" s="2"/>
      <c r="E221" s="2"/>
      <c r="F221" s="216">
        <f>$F$51*$N$28</f>
        <v>0</v>
      </c>
      <c r="G221" s="166">
        <f>+D221+E221+F221</f>
        <v>0</v>
      </c>
      <c r="H221" s="166" t="e">
        <f>(G221)/($C$28*$D$28)/B$13</f>
        <v>#DIV/0!</v>
      </c>
      <c r="I221" s="4"/>
    </row>
    <row r="222" spans="1:9" ht="12.75" customHeight="1" thickBot="1" x14ac:dyDescent="0.25">
      <c r="A222" s="347" t="s">
        <v>214</v>
      </c>
      <c r="B222" s="352" t="s">
        <v>215</v>
      </c>
      <c r="C222" s="349"/>
      <c r="D222" s="356"/>
      <c r="E222" s="356"/>
      <c r="F222" s="357">
        <f>$F$52*$N$28</f>
        <v>0</v>
      </c>
      <c r="G222" s="358">
        <f>+D222+E222+F222</f>
        <v>0</v>
      </c>
      <c r="H222" s="358" t="e">
        <f>(G222)/($C$28*$D$28)/B$13</f>
        <v>#DIV/0!</v>
      </c>
      <c r="I222" s="4"/>
    </row>
    <row r="223" spans="1:9" ht="12.75" customHeight="1" x14ac:dyDescent="0.2">
      <c r="A223" s="373" t="s">
        <v>157</v>
      </c>
      <c r="B223" s="179" t="s">
        <v>117</v>
      </c>
      <c r="C223" s="163"/>
      <c r="D223" s="84"/>
      <c r="E223" s="84"/>
      <c r="F223" s="219">
        <f>$F$53*$N$28</f>
        <v>0</v>
      </c>
      <c r="G223" s="169">
        <f t="shared" si="45"/>
        <v>0</v>
      </c>
      <c r="H223" s="169" t="e">
        <f t="shared" si="44"/>
        <v>#DIV/0!</v>
      </c>
      <c r="I223" s="4"/>
    </row>
    <row r="224" spans="1:9" ht="12.75" customHeight="1" x14ac:dyDescent="0.2">
      <c r="A224" s="374"/>
      <c r="B224" s="180" t="s">
        <v>149</v>
      </c>
      <c r="C224" s="187"/>
      <c r="D224" s="2"/>
      <c r="E224" s="2"/>
      <c r="F224" s="220">
        <f>$F$54*$N$28</f>
        <v>0</v>
      </c>
      <c r="G224" s="199">
        <f t="shared" si="45"/>
        <v>0</v>
      </c>
      <c r="H224" s="199" t="e">
        <f t="shared" si="44"/>
        <v>#DIV/0!</v>
      </c>
      <c r="I224" s="4"/>
    </row>
    <row r="225" spans="1:9" ht="12.75" customHeight="1" x14ac:dyDescent="0.2">
      <c r="A225" s="374"/>
      <c r="B225" s="181" t="s">
        <v>119</v>
      </c>
      <c r="C225" s="187"/>
      <c r="D225" s="230">
        <f>(SUM(D211:D224)+SUM(D226:D228)+SUM(D230:D238))*$B$8</f>
        <v>0</v>
      </c>
      <c r="E225" s="230">
        <f>(SUM(E211:E224)+SUM(E226:E227)+SUM(E230:E238))*$B$8</f>
        <v>0</v>
      </c>
      <c r="F225" s="220">
        <f>$F$55*$N$28</f>
        <v>0</v>
      </c>
      <c r="G225" s="199">
        <f t="shared" si="45"/>
        <v>0</v>
      </c>
      <c r="H225" s="199" t="e">
        <f t="shared" si="44"/>
        <v>#DIV/0!</v>
      </c>
      <c r="I225" s="4"/>
    </row>
    <row r="226" spans="1:9" ht="12.75" customHeight="1" thickBot="1" x14ac:dyDescent="0.25">
      <c r="A226" s="374"/>
      <c r="B226" s="180" t="s">
        <v>118</v>
      </c>
      <c r="C226" s="160"/>
      <c r="D226" s="91"/>
      <c r="E226" s="91"/>
      <c r="F226" s="221">
        <f>$F$56*$N$28</f>
        <v>0</v>
      </c>
      <c r="G226" s="166">
        <f t="shared" si="45"/>
        <v>0</v>
      </c>
      <c r="H226" s="166" t="e">
        <f t="shared" si="44"/>
        <v>#DIV/0!</v>
      </c>
      <c r="I226" s="4"/>
    </row>
    <row r="227" spans="1:9" ht="12.75" customHeight="1" x14ac:dyDescent="0.2">
      <c r="A227" s="373" t="s">
        <v>110</v>
      </c>
      <c r="B227" s="179" t="s">
        <v>113</v>
      </c>
      <c r="C227" s="163"/>
      <c r="D227" s="90"/>
      <c r="E227" s="90"/>
      <c r="F227" s="219">
        <f>$F$57*$N$28</f>
        <v>0</v>
      </c>
      <c r="G227" s="169">
        <f t="shared" si="45"/>
        <v>0</v>
      </c>
      <c r="H227" s="169" t="e">
        <f t="shared" si="44"/>
        <v>#DIV/0!</v>
      </c>
      <c r="I227" s="4"/>
    </row>
    <row r="228" spans="1:9" ht="12.75" customHeight="1" x14ac:dyDescent="0.2">
      <c r="A228" s="375"/>
      <c r="B228" s="340" t="s">
        <v>213</v>
      </c>
      <c r="C228" s="342"/>
      <c r="D228" s="341"/>
      <c r="E228" s="341"/>
      <c r="F228" s="220">
        <f>$F$58*$N$28</f>
        <v>0</v>
      </c>
      <c r="G228" s="199">
        <f t="shared" ref="G228" si="50">+D228+E228+F228</f>
        <v>0</v>
      </c>
      <c r="H228" s="199" t="e">
        <f t="shared" ref="H228" si="51">(G228)/($C$28*$D$28)/B$13</f>
        <v>#DIV/0!</v>
      </c>
      <c r="I228" s="4"/>
    </row>
    <row r="229" spans="1:9" ht="16.5" customHeight="1" thickBot="1" x14ac:dyDescent="0.25">
      <c r="A229" s="376"/>
      <c r="B229" s="182" t="s">
        <v>120</v>
      </c>
      <c r="C229" s="188"/>
      <c r="D229" s="230">
        <f>(SUM(D211:D224)+SUM(D226:D228)+SUM(D230:D238))*$B$7</f>
        <v>0</v>
      </c>
      <c r="E229" s="230">
        <f>(SUM(E211:E224)+SUM(E226:E228)+SUM(E230:E238))*$B$7</f>
        <v>0</v>
      </c>
      <c r="F229" s="222">
        <f>$F$59*$N$28</f>
        <v>0</v>
      </c>
      <c r="G229" s="200">
        <f t="shared" si="45"/>
        <v>0</v>
      </c>
      <c r="H229" s="200" t="e">
        <f t="shared" si="44"/>
        <v>#DIV/0!</v>
      </c>
      <c r="I229" s="4"/>
    </row>
    <row r="230" spans="1:9" ht="12.75" customHeight="1" x14ac:dyDescent="0.2">
      <c r="A230" s="375" t="s">
        <v>144</v>
      </c>
      <c r="B230" s="183" t="s">
        <v>114</v>
      </c>
      <c r="C230" s="189"/>
      <c r="D230" s="191"/>
      <c r="E230" s="191"/>
      <c r="F230" s="223">
        <f>$F$60*$N$28</f>
        <v>0</v>
      </c>
      <c r="G230" s="201">
        <f t="shared" si="45"/>
        <v>0</v>
      </c>
      <c r="H230" s="201" t="e">
        <f t="shared" si="44"/>
        <v>#DIV/0!</v>
      </c>
      <c r="I230" s="4"/>
    </row>
    <row r="231" spans="1:9" ht="12.75" customHeight="1" x14ac:dyDescent="0.2">
      <c r="A231" s="384"/>
      <c r="B231" s="184" t="s">
        <v>132</v>
      </c>
      <c r="C231" s="161"/>
      <c r="D231" s="192"/>
      <c r="E231" s="192"/>
      <c r="F231" s="224">
        <f>$F$61*$N$28</f>
        <v>0</v>
      </c>
      <c r="G231" s="167">
        <f t="shared" si="45"/>
        <v>0</v>
      </c>
      <c r="H231" s="167" t="e">
        <f t="shared" si="44"/>
        <v>#DIV/0!</v>
      </c>
      <c r="I231" s="4"/>
    </row>
    <row r="232" spans="1:9" ht="12.75" customHeight="1" x14ac:dyDescent="0.2">
      <c r="A232" s="384"/>
      <c r="B232" s="184" t="s">
        <v>134</v>
      </c>
      <c r="C232" s="161"/>
      <c r="D232" s="192"/>
      <c r="E232" s="192"/>
      <c r="F232" s="224">
        <f>$F$62*$N$28</f>
        <v>0</v>
      </c>
      <c r="G232" s="167">
        <f t="shared" si="45"/>
        <v>0</v>
      </c>
      <c r="H232" s="167" t="e">
        <f t="shared" si="44"/>
        <v>#DIV/0!</v>
      </c>
      <c r="I232" s="4"/>
    </row>
    <row r="233" spans="1:9" ht="12.75" customHeight="1" thickBot="1" x14ac:dyDescent="0.25">
      <c r="A233" s="384"/>
      <c r="B233" s="180" t="s">
        <v>133</v>
      </c>
      <c r="C233" s="160"/>
      <c r="D233" s="193"/>
      <c r="E233" s="193"/>
      <c r="F233" s="221">
        <f>$F$63*$N$28</f>
        <v>0</v>
      </c>
      <c r="G233" s="166">
        <f t="shared" si="45"/>
        <v>0</v>
      </c>
      <c r="H233" s="166" t="e">
        <f t="shared" si="44"/>
        <v>#DIV/0!</v>
      </c>
      <c r="I233" s="4"/>
    </row>
    <row r="234" spans="1:9" ht="12.75" customHeight="1" x14ac:dyDescent="0.2">
      <c r="A234" s="385" t="s">
        <v>122</v>
      </c>
      <c r="B234" s="179" t="s">
        <v>150</v>
      </c>
      <c r="C234" s="163"/>
      <c r="D234" s="194"/>
      <c r="E234" s="175"/>
      <c r="F234" s="219">
        <f>$F$64*$N$28</f>
        <v>0</v>
      </c>
      <c r="G234" s="169">
        <f t="shared" si="45"/>
        <v>0</v>
      </c>
      <c r="H234" s="169" t="e">
        <f t="shared" si="44"/>
        <v>#DIV/0!</v>
      </c>
      <c r="I234" s="4"/>
    </row>
    <row r="235" spans="1:9" ht="42" customHeight="1" thickBot="1" x14ac:dyDescent="0.25">
      <c r="A235" s="386"/>
      <c r="B235" s="180" t="s">
        <v>151</v>
      </c>
      <c r="C235" s="187"/>
      <c r="D235" s="195"/>
      <c r="E235" s="176"/>
      <c r="F235" s="220">
        <f>$F$65*$N$28</f>
        <v>0</v>
      </c>
      <c r="G235" s="199">
        <f t="shared" si="45"/>
        <v>0</v>
      </c>
      <c r="H235" s="199" t="e">
        <f t="shared" si="44"/>
        <v>#DIV/0!</v>
      </c>
      <c r="I235" s="4"/>
    </row>
    <row r="236" spans="1:9" ht="12.75" customHeight="1" x14ac:dyDescent="0.2">
      <c r="A236" s="375" t="s">
        <v>123</v>
      </c>
      <c r="B236" s="186" t="s">
        <v>124</v>
      </c>
      <c r="C236" s="159"/>
      <c r="D236" s="197"/>
      <c r="E236" s="176"/>
      <c r="F236" s="226">
        <f>$F$66*$N$28</f>
        <v>0</v>
      </c>
      <c r="G236" s="165">
        <f t="shared" si="45"/>
        <v>0</v>
      </c>
      <c r="H236" s="165" t="e">
        <f t="shared" si="44"/>
        <v>#DIV/0!</v>
      </c>
      <c r="I236" s="4"/>
    </row>
    <row r="237" spans="1:9" ht="12.75" customHeight="1" thickBot="1" x14ac:dyDescent="0.25">
      <c r="A237" s="384"/>
      <c r="B237" s="180" t="s">
        <v>125</v>
      </c>
      <c r="C237" s="187"/>
      <c r="D237" s="195"/>
      <c r="E237" s="176"/>
      <c r="F237" s="220">
        <f>$F$67*$N$28</f>
        <v>0</v>
      </c>
      <c r="G237" s="199">
        <f t="shared" si="45"/>
        <v>0</v>
      </c>
      <c r="H237" s="199" t="e">
        <f t="shared" si="44"/>
        <v>#DIV/0!</v>
      </c>
      <c r="I237" s="4"/>
    </row>
    <row r="238" spans="1:9" ht="12.75" customHeight="1" thickBot="1" x14ac:dyDescent="0.25">
      <c r="A238" s="384"/>
      <c r="B238" s="185" t="s">
        <v>126</v>
      </c>
      <c r="C238" s="162"/>
      <c r="D238" s="196"/>
      <c r="E238" s="175"/>
      <c r="F238" s="225">
        <f>$F$68*$N$28</f>
        <v>0</v>
      </c>
      <c r="G238" s="168">
        <f t="shared" si="45"/>
        <v>0</v>
      </c>
      <c r="H238" s="168" t="e">
        <f t="shared" si="44"/>
        <v>#DIV/0!</v>
      </c>
      <c r="I238" s="4"/>
    </row>
    <row r="239" spans="1:9" ht="12.75" customHeight="1" thickBot="1" x14ac:dyDescent="0.25">
      <c r="A239" s="202"/>
      <c r="B239" s="203" t="s">
        <v>6</v>
      </c>
      <c r="C239" s="204"/>
      <c r="D239" s="205"/>
      <c r="E239" s="206"/>
      <c r="F239" s="227">
        <f>$F$69*$N$28</f>
        <v>0</v>
      </c>
      <c r="G239" s="207">
        <f t="shared" si="45"/>
        <v>0</v>
      </c>
      <c r="H239" s="207" t="e">
        <f t="shared" si="44"/>
        <v>#DIV/0!</v>
      </c>
      <c r="I239" s="4"/>
    </row>
    <row r="240" spans="1:9" ht="12.75" customHeight="1" thickBot="1" x14ac:dyDescent="0.25">
      <c r="A240" s="208"/>
      <c r="B240" s="209" t="s">
        <v>2</v>
      </c>
      <c r="C240" s="210"/>
      <c r="D240" s="211">
        <f>SUM(D211:D239)</f>
        <v>0</v>
      </c>
      <c r="E240" s="212">
        <f>SUM(E211:E239)</f>
        <v>0</v>
      </c>
      <c r="F240" s="213">
        <f>SUM(F211:F239)</f>
        <v>0</v>
      </c>
      <c r="G240" s="214">
        <f>SUM(G211:G239)</f>
        <v>0</v>
      </c>
      <c r="H240" s="214" t="e">
        <f t="shared" si="44"/>
        <v>#DIV/0!</v>
      </c>
      <c r="I240" s="4"/>
    </row>
    <row r="241" spans="1:9" ht="12.75" customHeight="1" thickBot="1" x14ac:dyDescent="0.25">
      <c r="A241" s="148"/>
      <c r="B241" s="149"/>
      <c r="C241" s="150"/>
      <c r="D241" s="14"/>
      <c r="E241" s="14"/>
      <c r="F241" s="14"/>
      <c r="G241" s="14"/>
      <c r="H241" s="4"/>
      <c r="I241" s="4"/>
    </row>
    <row r="242" spans="1:9" ht="12.75" customHeight="1" thickBot="1" x14ac:dyDescent="0.25">
      <c r="B242" s="377" t="str">
        <f>+B29</f>
        <v>Ydelse 6</v>
      </c>
      <c r="C242" s="378"/>
      <c r="D242" s="379" t="s">
        <v>0</v>
      </c>
      <c r="I242" s="4"/>
    </row>
    <row r="243" spans="1:9" ht="12.75" customHeight="1" thickBot="1" x14ac:dyDescent="0.25">
      <c r="B243" t="s">
        <v>0</v>
      </c>
      <c r="I243" s="4"/>
    </row>
    <row r="244" spans="1:9" ht="48.75" customHeight="1" thickBot="1" x14ac:dyDescent="0.25">
      <c r="A244" s="80" t="s">
        <v>4</v>
      </c>
      <c r="B244" s="83" t="s">
        <v>5</v>
      </c>
      <c r="C244" s="33" t="s">
        <v>146</v>
      </c>
      <c r="D244" s="80" t="str">
        <f>+D210</f>
        <v>Budget 2025</v>
      </c>
      <c r="E244" s="82" t="s">
        <v>145</v>
      </c>
      <c r="F244" s="81" t="s">
        <v>9</v>
      </c>
      <c r="G244" s="81" t="s">
        <v>127</v>
      </c>
      <c r="H244" s="83" t="s">
        <v>10</v>
      </c>
      <c r="I244" s="4"/>
    </row>
    <row r="245" spans="1:9" ht="12.75" customHeight="1" x14ac:dyDescent="0.2">
      <c r="A245" s="369" t="s">
        <v>154</v>
      </c>
      <c r="B245" s="152" t="s">
        <v>155</v>
      </c>
      <c r="C245" s="159"/>
      <c r="D245" s="84"/>
      <c r="E245" s="84"/>
      <c r="F245" s="215">
        <f>$F$41*$N$29</f>
        <v>0</v>
      </c>
      <c r="G245" s="165">
        <f>+D245+E245+F245</f>
        <v>0</v>
      </c>
      <c r="H245" s="165" t="e">
        <f t="shared" ref="H245:H274" si="52">(G245)/($C$29*$D$29)/B$13</f>
        <v>#DIV/0!</v>
      </c>
      <c r="I245" s="4"/>
    </row>
    <row r="246" spans="1:9" ht="12.75" customHeight="1" x14ac:dyDescent="0.2">
      <c r="A246" s="370"/>
      <c r="B246" s="152" t="s">
        <v>208</v>
      </c>
      <c r="C246" s="160"/>
      <c r="D246" s="2"/>
      <c r="E246" s="2"/>
      <c r="F246" s="216">
        <f>$F$42*$N$29</f>
        <v>0</v>
      </c>
      <c r="G246" s="166">
        <f t="shared" ref="G246:G273" si="53">+D246+E246+F246</f>
        <v>0</v>
      </c>
      <c r="H246" s="166" t="e">
        <f t="shared" si="52"/>
        <v>#DIV/0!</v>
      </c>
      <c r="I246" s="4"/>
    </row>
    <row r="247" spans="1:9" ht="12.75" customHeight="1" x14ac:dyDescent="0.2">
      <c r="A247" s="370"/>
      <c r="B247" s="152" t="s">
        <v>209</v>
      </c>
      <c r="C247" s="160"/>
      <c r="D247" s="2"/>
      <c r="E247" s="2"/>
      <c r="F247" s="216">
        <f>$F$43*$N$29</f>
        <v>0</v>
      </c>
      <c r="G247" s="166">
        <f t="shared" ref="G247" si="54">+D247+E247+F247</f>
        <v>0</v>
      </c>
      <c r="H247" s="166" t="e">
        <f t="shared" ref="H247" si="55">(G247)/($C$29*$D$29)/B$13</f>
        <v>#DIV/0!</v>
      </c>
      <c r="I247" s="4"/>
    </row>
    <row r="248" spans="1:9" ht="12.75" customHeight="1" x14ac:dyDescent="0.2">
      <c r="A248" s="370"/>
      <c r="B248" s="152" t="s">
        <v>129</v>
      </c>
      <c r="C248" s="161"/>
      <c r="D248" s="2"/>
      <c r="E248" s="2"/>
      <c r="F248" s="217">
        <f>$F$44*$N$29</f>
        <v>0</v>
      </c>
      <c r="G248" s="167">
        <f t="shared" si="53"/>
        <v>0</v>
      </c>
      <c r="H248" s="167" t="e">
        <f t="shared" si="52"/>
        <v>#DIV/0!</v>
      </c>
      <c r="I248" s="4"/>
    </row>
    <row r="249" spans="1:9" ht="12.75" customHeight="1" thickBot="1" x14ac:dyDescent="0.25">
      <c r="A249" s="370"/>
      <c r="B249" s="153" t="s">
        <v>143</v>
      </c>
      <c r="C249" s="160"/>
      <c r="D249" s="2"/>
      <c r="E249" s="2"/>
      <c r="F249" s="216">
        <f>$F$45*$N$29</f>
        <v>0</v>
      </c>
      <c r="G249" s="166">
        <f t="shared" si="53"/>
        <v>0</v>
      </c>
      <c r="H249" s="166" t="e">
        <f t="shared" si="52"/>
        <v>#DIV/0!</v>
      </c>
      <c r="I249" s="4"/>
    </row>
    <row r="250" spans="1:9" ht="12.75" customHeight="1" x14ac:dyDescent="0.2">
      <c r="A250" s="369" t="s">
        <v>156</v>
      </c>
      <c r="B250" s="151" t="s">
        <v>130</v>
      </c>
      <c r="C250" s="163"/>
      <c r="D250" s="84"/>
      <c r="E250" s="84"/>
      <c r="F250" s="218">
        <f>$F$46*$N$29</f>
        <v>0</v>
      </c>
      <c r="G250" s="169">
        <f t="shared" si="53"/>
        <v>0</v>
      </c>
      <c r="H250" s="169" t="e">
        <f t="shared" si="52"/>
        <v>#DIV/0!</v>
      </c>
      <c r="I250" s="4"/>
    </row>
    <row r="251" spans="1:9" ht="12.75" customHeight="1" x14ac:dyDescent="0.2">
      <c r="A251" s="371"/>
      <c r="B251" s="152" t="s">
        <v>210</v>
      </c>
      <c r="C251" s="160"/>
      <c r="D251" s="2"/>
      <c r="E251" s="2"/>
      <c r="F251" s="216">
        <f>$F$47*$N$29</f>
        <v>0</v>
      </c>
      <c r="G251" s="166">
        <f t="shared" si="53"/>
        <v>0</v>
      </c>
      <c r="H251" s="166" t="e">
        <f t="shared" si="52"/>
        <v>#DIV/0!</v>
      </c>
      <c r="I251" s="4"/>
    </row>
    <row r="252" spans="1:9" ht="12.75" customHeight="1" x14ac:dyDescent="0.2">
      <c r="A252" s="371"/>
      <c r="B252" s="152" t="s">
        <v>211</v>
      </c>
      <c r="C252" s="160"/>
      <c r="D252" s="2"/>
      <c r="E252" s="2"/>
      <c r="F252" s="216">
        <f>$F$48*$N$29</f>
        <v>0</v>
      </c>
      <c r="G252" s="166">
        <f t="shared" ref="G252:G253" si="56">+D252+E252+F252</f>
        <v>0</v>
      </c>
      <c r="H252" s="166" t="e">
        <f t="shared" ref="H252:H253" si="57">(G252)/($C$29*$D$29)/B$13</f>
        <v>#DIV/0!</v>
      </c>
      <c r="I252" s="4"/>
    </row>
    <row r="253" spans="1:9" ht="12.75" customHeight="1" x14ac:dyDescent="0.2">
      <c r="A253" s="371"/>
      <c r="B253" s="152" t="s">
        <v>212</v>
      </c>
      <c r="C253" s="160"/>
      <c r="D253" s="2"/>
      <c r="E253" s="2"/>
      <c r="F253" s="216">
        <f>$F$49*$N$29</f>
        <v>0</v>
      </c>
      <c r="G253" s="166">
        <f t="shared" si="56"/>
        <v>0</v>
      </c>
      <c r="H253" s="166" t="e">
        <f t="shared" si="57"/>
        <v>#DIV/0!</v>
      </c>
      <c r="I253" s="4"/>
    </row>
    <row r="254" spans="1:9" ht="12.75" customHeight="1" x14ac:dyDescent="0.2">
      <c r="A254" s="371"/>
      <c r="B254" s="152" t="s">
        <v>131</v>
      </c>
      <c r="C254" s="160"/>
      <c r="D254" s="2"/>
      <c r="E254" s="2"/>
      <c r="F254" s="216">
        <f>$F$50*$N$29</f>
        <v>0</v>
      </c>
      <c r="G254" s="166">
        <f t="shared" si="53"/>
        <v>0</v>
      </c>
      <c r="H254" s="166" t="e">
        <f t="shared" si="52"/>
        <v>#DIV/0!</v>
      </c>
      <c r="I254" s="4"/>
    </row>
    <row r="255" spans="1:9" ht="12.75" customHeight="1" thickBot="1" x14ac:dyDescent="0.25">
      <c r="A255" s="371"/>
      <c r="B255" s="152" t="s">
        <v>152</v>
      </c>
      <c r="C255" s="160"/>
      <c r="D255" s="2"/>
      <c r="E255" s="2"/>
      <c r="F255" s="216">
        <f>$F$51*$N$29</f>
        <v>0</v>
      </c>
      <c r="G255" s="166">
        <f t="shared" si="53"/>
        <v>0</v>
      </c>
      <c r="H255" s="166" t="e">
        <f t="shared" si="52"/>
        <v>#DIV/0!</v>
      </c>
      <c r="I255" s="4"/>
    </row>
    <row r="256" spans="1:9" ht="12.75" customHeight="1" thickBot="1" x14ac:dyDescent="0.25">
      <c r="A256" s="347" t="s">
        <v>214</v>
      </c>
      <c r="B256" s="352" t="s">
        <v>215</v>
      </c>
      <c r="C256" s="349"/>
      <c r="D256" s="356"/>
      <c r="E256" s="356"/>
      <c r="F256" s="357">
        <f>$F$52*$N$29</f>
        <v>0</v>
      </c>
      <c r="G256" s="358">
        <f t="shared" ref="G256" si="58">+D256+E256+F256</f>
        <v>0</v>
      </c>
      <c r="H256" s="358" t="e">
        <f t="shared" ref="H256" si="59">(G256)/($C$29*$D$29)/B$13</f>
        <v>#DIV/0!</v>
      </c>
      <c r="I256" s="4"/>
    </row>
    <row r="257" spans="1:9" ht="12.75" customHeight="1" x14ac:dyDescent="0.2">
      <c r="A257" s="373" t="s">
        <v>157</v>
      </c>
      <c r="B257" s="179" t="s">
        <v>117</v>
      </c>
      <c r="C257" s="163"/>
      <c r="D257" s="84"/>
      <c r="E257" s="84"/>
      <c r="F257" s="219">
        <f>$F$53*$N$29</f>
        <v>0</v>
      </c>
      <c r="G257" s="169">
        <f t="shared" si="53"/>
        <v>0</v>
      </c>
      <c r="H257" s="169" t="e">
        <f t="shared" si="52"/>
        <v>#DIV/0!</v>
      </c>
      <c r="I257" s="4"/>
    </row>
    <row r="258" spans="1:9" ht="12.75" customHeight="1" x14ac:dyDescent="0.2">
      <c r="A258" s="374"/>
      <c r="B258" s="180" t="s">
        <v>149</v>
      </c>
      <c r="C258" s="187"/>
      <c r="D258" s="2"/>
      <c r="E258" s="2"/>
      <c r="F258" s="220">
        <f>$F$54*$N$29</f>
        <v>0</v>
      </c>
      <c r="G258" s="199">
        <f t="shared" si="53"/>
        <v>0</v>
      </c>
      <c r="H258" s="199" t="e">
        <f t="shared" si="52"/>
        <v>#DIV/0!</v>
      </c>
      <c r="I258" s="4"/>
    </row>
    <row r="259" spans="1:9" ht="12.75" customHeight="1" x14ac:dyDescent="0.2">
      <c r="A259" s="374"/>
      <c r="B259" s="181" t="s">
        <v>119</v>
      </c>
      <c r="C259" s="187"/>
      <c r="D259" s="230">
        <f>(SUM(D245:D258)+SUM(D260:D262)+SUM(D264:D272))*$B$8</f>
        <v>0</v>
      </c>
      <c r="E259" s="230">
        <f>(SUM(E245:E258)+SUM(E260:E262)+SUM(E264:E272))*$B$8</f>
        <v>0</v>
      </c>
      <c r="F259" s="220">
        <f>$F$55*$N$29</f>
        <v>0</v>
      </c>
      <c r="G259" s="199">
        <f t="shared" si="53"/>
        <v>0</v>
      </c>
      <c r="H259" s="199" t="e">
        <f t="shared" si="52"/>
        <v>#DIV/0!</v>
      </c>
      <c r="I259" s="4"/>
    </row>
    <row r="260" spans="1:9" ht="12.75" customHeight="1" thickBot="1" x14ac:dyDescent="0.25">
      <c r="A260" s="374"/>
      <c r="B260" s="180" t="s">
        <v>118</v>
      </c>
      <c r="C260" s="160"/>
      <c r="D260" s="91"/>
      <c r="E260" s="91"/>
      <c r="F260" s="221">
        <f>$F$56*$N$29</f>
        <v>0</v>
      </c>
      <c r="G260" s="166">
        <f t="shared" si="53"/>
        <v>0</v>
      </c>
      <c r="H260" s="166" t="e">
        <f t="shared" si="52"/>
        <v>#DIV/0!</v>
      </c>
      <c r="I260" s="4"/>
    </row>
    <row r="261" spans="1:9" ht="12.75" customHeight="1" x14ac:dyDescent="0.2">
      <c r="A261" s="373" t="s">
        <v>110</v>
      </c>
      <c r="B261" s="179" t="s">
        <v>113</v>
      </c>
      <c r="C261" s="163"/>
      <c r="D261" s="90"/>
      <c r="E261" s="90"/>
      <c r="F261" s="219">
        <f>$F$57*$N$29</f>
        <v>0</v>
      </c>
      <c r="G261" s="169">
        <f t="shared" si="53"/>
        <v>0</v>
      </c>
      <c r="H261" s="169" t="e">
        <f t="shared" si="52"/>
        <v>#DIV/0!</v>
      </c>
      <c r="I261" s="4"/>
    </row>
    <row r="262" spans="1:9" ht="12.75" customHeight="1" x14ac:dyDescent="0.2">
      <c r="A262" s="375"/>
      <c r="B262" s="340" t="s">
        <v>213</v>
      </c>
      <c r="C262" s="342"/>
      <c r="D262" s="341"/>
      <c r="E262" s="341"/>
      <c r="F262" s="220">
        <f>$F$58*$N$29</f>
        <v>0</v>
      </c>
      <c r="G262" s="199">
        <f t="shared" ref="G262" si="60">+D262+E262+F262</f>
        <v>0</v>
      </c>
      <c r="H262" s="199" t="e">
        <f t="shared" ref="H262" si="61">(G262)/($C$29*$D$29)/B$13</f>
        <v>#DIV/0!</v>
      </c>
      <c r="I262" s="4"/>
    </row>
    <row r="263" spans="1:9" ht="18" customHeight="1" thickBot="1" x14ac:dyDescent="0.25">
      <c r="A263" s="376"/>
      <c r="B263" s="182" t="s">
        <v>120</v>
      </c>
      <c r="C263" s="188"/>
      <c r="D263" s="230">
        <f>(SUM(D245:D258)+SUM(D260:D262)+SUM(D264:D272))*$B$7</f>
        <v>0</v>
      </c>
      <c r="E263" s="230">
        <f>(SUM(E245:E258)+SUM(E260:E262)+SUM(E264:E272))*$B$7</f>
        <v>0</v>
      </c>
      <c r="F263" s="222">
        <f>$F$59*$N$29</f>
        <v>0</v>
      </c>
      <c r="G263" s="200">
        <f t="shared" si="53"/>
        <v>0</v>
      </c>
      <c r="H263" s="200" t="e">
        <f t="shared" si="52"/>
        <v>#DIV/0!</v>
      </c>
      <c r="I263" s="4"/>
    </row>
    <row r="264" spans="1:9" ht="12.75" customHeight="1" x14ac:dyDescent="0.2">
      <c r="A264" s="375" t="s">
        <v>144</v>
      </c>
      <c r="B264" s="183" t="s">
        <v>114</v>
      </c>
      <c r="C264" s="189"/>
      <c r="D264" s="191"/>
      <c r="E264" s="191"/>
      <c r="F264" s="223">
        <f>$F$60*$N$29</f>
        <v>0</v>
      </c>
      <c r="G264" s="201">
        <f t="shared" si="53"/>
        <v>0</v>
      </c>
      <c r="H264" s="201" t="e">
        <f t="shared" si="52"/>
        <v>#DIV/0!</v>
      </c>
      <c r="I264" s="4"/>
    </row>
    <row r="265" spans="1:9" ht="12.75" customHeight="1" x14ac:dyDescent="0.2">
      <c r="A265" s="384"/>
      <c r="B265" s="184" t="s">
        <v>132</v>
      </c>
      <c r="C265" s="161"/>
      <c r="D265" s="192"/>
      <c r="E265" s="192"/>
      <c r="F265" s="224">
        <f>$F$61*$N$29</f>
        <v>0</v>
      </c>
      <c r="G265" s="167">
        <f t="shared" si="53"/>
        <v>0</v>
      </c>
      <c r="H265" s="167" t="e">
        <f t="shared" si="52"/>
        <v>#DIV/0!</v>
      </c>
      <c r="I265" s="4"/>
    </row>
    <row r="266" spans="1:9" ht="12.75" customHeight="1" x14ac:dyDescent="0.2">
      <c r="A266" s="384"/>
      <c r="B266" s="184" t="s">
        <v>134</v>
      </c>
      <c r="C266" s="161"/>
      <c r="D266" s="192"/>
      <c r="E266" s="192"/>
      <c r="F266" s="224">
        <f>$F$62*$N$29</f>
        <v>0</v>
      </c>
      <c r="G266" s="167">
        <f t="shared" si="53"/>
        <v>0</v>
      </c>
      <c r="H266" s="167" t="e">
        <f t="shared" si="52"/>
        <v>#DIV/0!</v>
      </c>
      <c r="I266" s="4"/>
    </row>
    <row r="267" spans="1:9" ht="12.75" customHeight="1" thickBot="1" x14ac:dyDescent="0.25">
      <c r="A267" s="384"/>
      <c r="B267" s="180" t="s">
        <v>133</v>
      </c>
      <c r="C267" s="160"/>
      <c r="D267" s="193"/>
      <c r="E267" s="193"/>
      <c r="F267" s="221">
        <f>$F$63*$N$29</f>
        <v>0</v>
      </c>
      <c r="G267" s="166">
        <f t="shared" si="53"/>
        <v>0</v>
      </c>
      <c r="H267" s="166" t="e">
        <f t="shared" si="52"/>
        <v>#DIV/0!</v>
      </c>
      <c r="I267" s="4"/>
    </row>
    <row r="268" spans="1:9" ht="12.75" customHeight="1" x14ac:dyDescent="0.2">
      <c r="A268" s="385" t="s">
        <v>122</v>
      </c>
      <c r="B268" s="179" t="s">
        <v>150</v>
      </c>
      <c r="C268" s="163"/>
      <c r="D268" s="194"/>
      <c r="E268" s="175"/>
      <c r="F268" s="219">
        <f>$F$64*$N$29</f>
        <v>0</v>
      </c>
      <c r="G268" s="169">
        <f t="shared" si="53"/>
        <v>0</v>
      </c>
      <c r="H268" s="169" t="e">
        <f t="shared" si="52"/>
        <v>#DIV/0!</v>
      </c>
      <c r="I268" s="4"/>
    </row>
    <row r="269" spans="1:9" ht="39.75" customHeight="1" thickBot="1" x14ac:dyDescent="0.25">
      <c r="A269" s="386"/>
      <c r="B269" s="180" t="s">
        <v>151</v>
      </c>
      <c r="C269" s="187"/>
      <c r="D269" s="195"/>
      <c r="E269" s="176"/>
      <c r="F269" s="220">
        <f>$F$65*$N$29</f>
        <v>0</v>
      </c>
      <c r="G269" s="199">
        <f t="shared" si="53"/>
        <v>0</v>
      </c>
      <c r="H269" s="199" t="e">
        <f t="shared" si="52"/>
        <v>#DIV/0!</v>
      </c>
      <c r="I269" s="4"/>
    </row>
    <row r="270" spans="1:9" ht="12.75" customHeight="1" x14ac:dyDescent="0.2">
      <c r="A270" s="375" t="s">
        <v>123</v>
      </c>
      <c r="B270" s="186" t="s">
        <v>124</v>
      </c>
      <c r="C270" s="159"/>
      <c r="D270" s="197"/>
      <c r="E270" s="176"/>
      <c r="F270" s="226">
        <f>$F$66*$N$29</f>
        <v>0</v>
      </c>
      <c r="G270" s="165">
        <f t="shared" si="53"/>
        <v>0</v>
      </c>
      <c r="H270" s="165" t="e">
        <f t="shared" si="52"/>
        <v>#DIV/0!</v>
      </c>
      <c r="I270" s="4"/>
    </row>
    <row r="271" spans="1:9" ht="12.75" customHeight="1" thickBot="1" x14ac:dyDescent="0.25">
      <c r="A271" s="384"/>
      <c r="B271" s="180" t="s">
        <v>125</v>
      </c>
      <c r="C271" s="187"/>
      <c r="D271" s="195"/>
      <c r="E271" s="176"/>
      <c r="F271" s="220">
        <f>$F$67*$N$29</f>
        <v>0</v>
      </c>
      <c r="G271" s="199">
        <f t="shared" si="53"/>
        <v>0</v>
      </c>
      <c r="H271" s="199" t="e">
        <f t="shared" si="52"/>
        <v>#DIV/0!</v>
      </c>
      <c r="I271" s="4"/>
    </row>
    <row r="272" spans="1:9" ht="12.75" customHeight="1" thickBot="1" x14ac:dyDescent="0.25">
      <c r="A272" s="384"/>
      <c r="B272" s="185" t="s">
        <v>126</v>
      </c>
      <c r="C272" s="162"/>
      <c r="D272" s="196"/>
      <c r="E272" s="175"/>
      <c r="F272" s="225">
        <f>$F$68*$N$29</f>
        <v>0</v>
      </c>
      <c r="G272" s="168">
        <f t="shared" si="53"/>
        <v>0</v>
      </c>
      <c r="H272" s="168" t="e">
        <f t="shared" si="52"/>
        <v>#DIV/0!</v>
      </c>
      <c r="I272" s="4"/>
    </row>
    <row r="273" spans="1:9" ht="12.75" customHeight="1" thickBot="1" x14ac:dyDescent="0.25">
      <c r="A273" s="202"/>
      <c r="B273" s="203" t="s">
        <v>6</v>
      </c>
      <c r="C273" s="204"/>
      <c r="D273" s="205"/>
      <c r="E273" s="206"/>
      <c r="F273" s="227">
        <f>$F$69*$N$29</f>
        <v>0</v>
      </c>
      <c r="G273" s="207">
        <f t="shared" si="53"/>
        <v>0</v>
      </c>
      <c r="H273" s="207" t="e">
        <f t="shared" si="52"/>
        <v>#DIV/0!</v>
      </c>
      <c r="I273" s="4"/>
    </row>
    <row r="274" spans="1:9" ht="12.75" customHeight="1" thickBot="1" x14ac:dyDescent="0.25">
      <c r="A274" s="208"/>
      <c r="B274" s="209" t="s">
        <v>2</v>
      </c>
      <c r="C274" s="210"/>
      <c r="D274" s="211">
        <f>SUM(D245:D273)</f>
        <v>0</v>
      </c>
      <c r="E274" s="212">
        <f>SUM(E245:E273)</f>
        <v>0</v>
      </c>
      <c r="F274" s="213">
        <f>SUM(F245:F273)</f>
        <v>0</v>
      </c>
      <c r="G274" s="214">
        <f>SUM(G245:G273)</f>
        <v>0</v>
      </c>
      <c r="H274" s="214" t="e">
        <f t="shared" si="52"/>
        <v>#DIV/0!</v>
      </c>
      <c r="I274" s="4"/>
    </row>
    <row r="275" spans="1:9" ht="12.75" customHeight="1" thickBot="1" x14ac:dyDescent="0.25">
      <c r="A275" s="148"/>
      <c r="B275" s="149"/>
      <c r="C275" s="150"/>
      <c r="D275" s="14"/>
      <c r="E275" s="14"/>
      <c r="F275" s="14"/>
      <c r="G275" s="14"/>
      <c r="H275" s="4"/>
      <c r="I275" s="4"/>
    </row>
    <row r="276" spans="1:9" ht="12.75" customHeight="1" thickBot="1" x14ac:dyDescent="0.25">
      <c r="B276" s="377" t="str">
        <f>+B30</f>
        <v>Ydelse 7</v>
      </c>
      <c r="C276" s="378"/>
      <c r="D276" s="379" t="s">
        <v>0</v>
      </c>
      <c r="I276" s="4"/>
    </row>
    <row r="277" spans="1:9" ht="12.75" customHeight="1" thickBot="1" x14ac:dyDescent="0.25">
      <c r="B277" t="s">
        <v>0</v>
      </c>
      <c r="I277" s="4"/>
    </row>
    <row r="278" spans="1:9" ht="48.75" customHeight="1" thickBot="1" x14ac:dyDescent="0.25">
      <c r="A278" s="80" t="s">
        <v>4</v>
      </c>
      <c r="B278" s="83" t="s">
        <v>5</v>
      </c>
      <c r="C278" s="33" t="s">
        <v>146</v>
      </c>
      <c r="D278" s="80" t="str">
        <f>+D244</f>
        <v>Budget 2025</v>
      </c>
      <c r="E278" s="82" t="s">
        <v>145</v>
      </c>
      <c r="F278" s="81" t="s">
        <v>9</v>
      </c>
      <c r="G278" s="81" t="s">
        <v>127</v>
      </c>
      <c r="H278" s="83" t="s">
        <v>10</v>
      </c>
      <c r="I278" s="4"/>
    </row>
    <row r="279" spans="1:9" ht="12.75" customHeight="1" x14ac:dyDescent="0.2">
      <c r="A279" s="369" t="s">
        <v>154</v>
      </c>
      <c r="B279" s="152" t="s">
        <v>155</v>
      </c>
      <c r="C279" s="159"/>
      <c r="D279" s="84"/>
      <c r="E279" s="173"/>
      <c r="F279" s="215">
        <f>$F$41*$N$30</f>
        <v>0</v>
      </c>
      <c r="G279" s="165">
        <f>+D279+E279+F279</f>
        <v>0</v>
      </c>
      <c r="H279" s="165" t="e">
        <f t="shared" ref="H279:H308" si="62">(G279)/($C$30*$D$30)/B$13</f>
        <v>#DIV/0!</v>
      </c>
      <c r="I279" s="4"/>
    </row>
    <row r="280" spans="1:9" ht="12.75" customHeight="1" x14ac:dyDescent="0.2">
      <c r="A280" s="370"/>
      <c r="B280" s="152" t="s">
        <v>208</v>
      </c>
      <c r="C280" s="160"/>
      <c r="D280" s="2"/>
      <c r="E280" s="2"/>
      <c r="F280" s="216">
        <f>$F$42*$N$30</f>
        <v>0</v>
      </c>
      <c r="G280" s="166">
        <f t="shared" ref="G280:G307" si="63">+D280+E280+F280</f>
        <v>0</v>
      </c>
      <c r="H280" s="166" t="e">
        <f t="shared" si="62"/>
        <v>#DIV/0!</v>
      </c>
      <c r="I280" s="4"/>
    </row>
    <row r="281" spans="1:9" ht="12.75" customHeight="1" x14ac:dyDescent="0.2">
      <c r="A281" s="370"/>
      <c r="B281" s="152" t="s">
        <v>209</v>
      </c>
      <c r="C281" s="160"/>
      <c r="D281" s="2"/>
      <c r="E281" s="2"/>
      <c r="F281" s="216">
        <f>$F$43*$N$30</f>
        <v>0</v>
      </c>
      <c r="G281" s="166">
        <f t="shared" ref="G281" si="64">+D281+E281+F281</f>
        <v>0</v>
      </c>
      <c r="H281" s="166" t="e">
        <f t="shared" ref="H281" si="65">(G281)/($C$30*$D$30)/B$13</f>
        <v>#DIV/0!</v>
      </c>
      <c r="I281" s="4"/>
    </row>
    <row r="282" spans="1:9" ht="12.75" customHeight="1" x14ac:dyDescent="0.2">
      <c r="A282" s="370"/>
      <c r="B282" s="152" t="s">
        <v>129</v>
      </c>
      <c r="C282" s="161"/>
      <c r="D282" s="2"/>
      <c r="E282" s="174"/>
      <c r="F282" s="217">
        <f>$F$44*$N$30</f>
        <v>0</v>
      </c>
      <c r="G282" s="167">
        <f t="shared" si="63"/>
        <v>0</v>
      </c>
      <c r="H282" s="167" t="e">
        <f t="shared" si="62"/>
        <v>#DIV/0!</v>
      </c>
      <c r="I282" s="4"/>
    </row>
    <row r="283" spans="1:9" ht="12.75" customHeight="1" thickBot="1" x14ac:dyDescent="0.25">
      <c r="A283" s="370"/>
      <c r="B283" s="153" t="s">
        <v>143</v>
      </c>
      <c r="C283" s="160"/>
      <c r="D283" s="2"/>
      <c r="E283" s="174"/>
      <c r="F283" s="216">
        <f>$F$45*$N$30</f>
        <v>0</v>
      </c>
      <c r="G283" s="166">
        <f t="shared" si="63"/>
        <v>0</v>
      </c>
      <c r="H283" s="166" t="e">
        <f t="shared" si="62"/>
        <v>#DIV/0!</v>
      </c>
      <c r="I283" s="4"/>
    </row>
    <row r="284" spans="1:9" ht="12.75" customHeight="1" x14ac:dyDescent="0.2">
      <c r="A284" s="387" t="s">
        <v>156</v>
      </c>
      <c r="B284" s="151" t="s">
        <v>130</v>
      </c>
      <c r="C284" s="163"/>
      <c r="D284" s="84"/>
      <c r="E284" s="84"/>
      <c r="F284" s="218">
        <f>$F$46*$N$30</f>
        <v>0</v>
      </c>
      <c r="G284" s="169">
        <f t="shared" si="63"/>
        <v>0</v>
      </c>
      <c r="H284" s="169" t="e">
        <f t="shared" si="62"/>
        <v>#DIV/0!</v>
      </c>
      <c r="I284" s="4"/>
    </row>
    <row r="285" spans="1:9" ht="12.75" customHeight="1" x14ac:dyDescent="0.2">
      <c r="A285" s="388"/>
      <c r="B285" s="152" t="s">
        <v>210</v>
      </c>
      <c r="C285" s="160"/>
      <c r="D285" s="2"/>
      <c r="E285" s="2"/>
      <c r="F285" s="216">
        <f>$F$47*$N$30</f>
        <v>0</v>
      </c>
      <c r="G285" s="166">
        <f t="shared" si="63"/>
        <v>0</v>
      </c>
      <c r="H285" s="166" t="e">
        <f t="shared" si="62"/>
        <v>#DIV/0!</v>
      </c>
      <c r="I285" s="4"/>
    </row>
    <row r="286" spans="1:9" ht="12.75" customHeight="1" x14ac:dyDescent="0.2">
      <c r="A286" s="388"/>
      <c r="B286" s="152" t="s">
        <v>211</v>
      </c>
      <c r="C286" s="160"/>
      <c r="D286" s="2"/>
      <c r="E286" s="2"/>
      <c r="F286" s="216">
        <f>$F$48*$N$30</f>
        <v>0</v>
      </c>
      <c r="G286" s="166">
        <f t="shared" ref="G286:G287" si="66">+D286+E286+F286</f>
        <v>0</v>
      </c>
      <c r="H286" s="166" t="e">
        <f t="shared" ref="H286:H287" si="67">(G286)/($C$30*$D$30)/B$13</f>
        <v>#DIV/0!</v>
      </c>
      <c r="I286" s="4"/>
    </row>
    <row r="287" spans="1:9" ht="12.75" customHeight="1" x14ac:dyDescent="0.2">
      <c r="A287" s="388"/>
      <c r="B287" s="152" t="s">
        <v>212</v>
      </c>
      <c r="C287" s="160"/>
      <c r="D287" s="2"/>
      <c r="E287" s="2"/>
      <c r="F287" s="216">
        <f>$F$49*$N$30</f>
        <v>0</v>
      </c>
      <c r="G287" s="166">
        <f t="shared" si="66"/>
        <v>0</v>
      </c>
      <c r="H287" s="166" t="e">
        <f t="shared" si="67"/>
        <v>#DIV/0!</v>
      </c>
      <c r="I287" s="4"/>
    </row>
    <row r="288" spans="1:9" ht="12.75" customHeight="1" x14ac:dyDescent="0.2">
      <c r="A288" s="388"/>
      <c r="B288" s="152" t="s">
        <v>131</v>
      </c>
      <c r="C288" s="160"/>
      <c r="D288" s="2"/>
      <c r="E288" s="2"/>
      <c r="F288" s="216">
        <f>$F$50*$N$30</f>
        <v>0</v>
      </c>
      <c r="G288" s="166">
        <f t="shared" si="63"/>
        <v>0</v>
      </c>
      <c r="H288" s="166" t="e">
        <f t="shared" si="62"/>
        <v>#DIV/0!</v>
      </c>
      <c r="I288" s="4"/>
    </row>
    <row r="289" spans="1:9" ht="12.75" customHeight="1" thickBot="1" x14ac:dyDescent="0.25">
      <c r="A289" s="393"/>
      <c r="B289" s="152" t="s">
        <v>152</v>
      </c>
      <c r="C289" s="160"/>
      <c r="D289" s="2"/>
      <c r="E289" s="2"/>
      <c r="F289" s="216">
        <f>$F$51*$N$30</f>
        <v>0</v>
      </c>
      <c r="G289" s="166">
        <f t="shared" si="63"/>
        <v>0</v>
      </c>
      <c r="H289" s="166" t="e">
        <f t="shared" si="62"/>
        <v>#DIV/0!</v>
      </c>
      <c r="I289" s="4"/>
    </row>
    <row r="290" spans="1:9" ht="12.75" customHeight="1" thickBot="1" x14ac:dyDescent="0.25">
      <c r="A290" s="347" t="s">
        <v>214</v>
      </c>
      <c r="B290" s="352" t="s">
        <v>215</v>
      </c>
      <c r="C290" s="349"/>
      <c r="D290" s="356"/>
      <c r="E290" s="356"/>
      <c r="F290" s="357">
        <f>$F$52*$N$30</f>
        <v>0</v>
      </c>
      <c r="G290" s="358">
        <f t="shared" ref="G290" si="68">+D290+E290+F290</f>
        <v>0</v>
      </c>
      <c r="H290" s="358" t="e">
        <f t="shared" ref="H290" si="69">(G290)/($C$30*$D$30)/B$13</f>
        <v>#DIV/0!</v>
      </c>
      <c r="I290" s="4"/>
    </row>
    <row r="291" spans="1:9" ht="12.75" customHeight="1" x14ac:dyDescent="0.2">
      <c r="A291" s="373" t="s">
        <v>157</v>
      </c>
      <c r="B291" s="179" t="s">
        <v>117</v>
      </c>
      <c r="C291" s="163"/>
      <c r="D291" s="84"/>
      <c r="E291" s="84"/>
      <c r="F291" s="219">
        <f>$F$53*$N$30</f>
        <v>0</v>
      </c>
      <c r="G291" s="169">
        <f t="shared" si="63"/>
        <v>0</v>
      </c>
      <c r="H291" s="169" t="e">
        <f t="shared" si="62"/>
        <v>#DIV/0!</v>
      </c>
      <c r="I291" s="4"/>
    </row>
    <row r="292" spans="1:9" ht="12.75" customHeight="1" x14ac:dyDescent="0.2">
      <c r="A292" s="374"/>
      <c r="B292" s="180" t="s">
        <v>149</v>
      </c>
      <c r="C292" s="187"/>
      <c r="D292" s="2"/>
      <c r="E292" s="2"/>
      <c r="F292" s="220">
        <f>$F$54*$N$30</f>
        <v>0</v>
      </c>
      <c r="G292" s="199">
        <f t="shared" si="63"/>
        <v>0</v>
      </c>
      <c r="H292" s="199" t="e">
        <f t="shared" si="62"/>
        <v>#DIV/0!</v>
      </c>
      <c r="I292" s="4"/>
    </row>
    <row r="293" spans="1:9" ht="12.75" customHeight="1" x14ac:dyDescent="0.2">
      <c r="A293" s="374"/>
      <c r="B293" s="181" t="s">
        <v>119</v>
      </c>
      <c r="C293" s="187"/>
      <c r="D293" s="230">
        <f>(SUM(D279:D292)+SUM(D294:D296)+SUM(D298:D306))*$B$8</f>
        <v>0</v>
      </c>
      <c r="E293" s="10">
        <f>(SUM(E279:E292)+SUM(E294:E296)+SUM(E298:E306))*$B$8</f>
        <v>0</v>
      </c>
      <c r="F293" s="220">
        <f>$F$55*$N$30</f>
        <v>0</v>
      </c>
      <c r="G293" s="199">
        <f t="shared" si="63"/>
        <v>0</v>
      </c>
      <c r="H293" s="199" t="e">
        <f t="shared" si="62"/>
        <v>#DIV/0!</v>
      </c>
      <c r="I293" s="4"/>
    </row>
    <row r="294" spans="1:9" ht="12.75" customHeight="1" thickBot="1" x14ac:dyDescent="0.25">
      <c r="A294" s="374"/>
      <c r="B294" s="180" t="s">
        <v>118</v>
      </c>
      <c r="C294" s="160"/>
      <c r="D294" s="91"/>
      <c r="E294" s="91"/>
      <c r="F294" s="221">
        <f>$F$56*$N$30</f>
        <v>0</v>
      </c>
      <c r="G294" s="166">
        <f t="shared" si="63"/>
        <v>0</v>
      </c>
      <c r="H294" s="166" t="e">
        <f t="shared" si="62"/>
        <v>#DIV/0!</v>
      </c>
      <c r="I294" s="4"/>
    </row>
    <row r="295" spans="1:9" ht="12.75" customHeight="1" x14ac:dyDescent="0.2">
      <c r="A295" s="373" t="s">
        <v>110</v>
      </c>
      <c r="B295" s="179" t="s">
        <v>113</v>
      </c>
      <c r="C295" s="163"/>
      <c r="D295" s="90"/>
      <c r="E295" s="90"/>
      <c r="F295" s="219">
        <f>$F$57*$N$30</f>
        <v>0</v>
      </c>
      <c r="G295" s="169">
        <f t="shared" si="63"/>
        <v>0</v>
      </c>
      <c r="H295" s="169" t="e">
        <f t="shared" si="62"/>
        <v>#DIV/0!</v>
      </c>
      <c r="I295" s="4"/>
    </row>
    <row r="296" spans="1:9" ht="12.75" customHeight="1" x14ac:dyDescent="0.2">
      <c r="A296" s="375"/>
      <c r="B296" s="340" t="s">
        <v>213</v>
      </c>
      <c r="C296" s="342"/>
      <c r="D296" s="341"/>
      <c r="E296" s="341"/>
      <c r="F296" s="220">
        <f>$F$58*$N$30</f>
        <v>0</v>
      </c>
      <c r="G296" s="199">
        <f t="shared" ref="G296" si="70">+D296+E296+F296</f>
        <v>0</v>
      </c>
      <c r="H296" s="199" t="e">
        <f t="shared" ref="H296" si="71">(G296)/($C$30*$D$30)/B$13</f>
        <v>#DIV/0!</v>
      </c>
      <c r="I296" s="4"/>
    </row>
    <row r="297" spans="1:9" ht="16.5" customHeight="1" thickBot="1" x14ac:dyDescent="0.25">
      <c r="A297" s="376"/>
      <c r="B297" s="182" t="s">
        <v>120</v>
      </c>
      <c r="C297" s="188"/>
      <c r="D297" s="230">
        <f>(SUM(D279:D292)+SUM(D294:D296)+SUM(D298:D306))*$B$7</f>
        <v>0</v>
      </c>
      <c r="E297" s="230">
        <f>(SUM(E279:E292)+SUM(E294:E296)+SUM(E298:E306))*$B$7</f>
        <v>0</v>
      </c>
      <c r="F297" s="222">
        <f>$F$59*$N$30</f>
        <v>0</v>
      </c>
      <c r="G297" s="200">
        <f t="shared" si="63"/>
        <v>0</v>
      </c>
      <c r="H297" s="200" t="e">
        <f t="shared" si="62"/>
        <v>#DIV/0!</v>
      </c>
      <c r="I297" s="4"/>
    </row>
    <row r="298" spans="1:9" ht="12.75" customHeight="1" x14ac:dyDescent="0.2">
      <c r="A298" s="375" t="s">
        <v>144</v>
      </c>
      <c r="B298" s="183" t="s">
        <v>114</v>
      </c>
      <c r="C298" s="189"/>
      <c r="D298" s="191"/>
      <c r="E298" s="170"/>
      <c r="F298" s="223">
        <f>$F$60*$N$30</f>
        <v>0</v>
      </c>
      <c r="G298" s="201">
        <f t="shared" si="63"/>
        <v>0</v>
      </c>
      <c r="H298" s="201" t="e">
        <f t="shared" si="62"/>
        <v>#DIV/0!</v>
      </c>
      <c r="I298" s="4"/>
    </row>
    <row r="299" spans="1:9" ht="12.75" customHeight="1" x14ac:dyDescent="0.2">
      <c r="A299" s="384"/>
      <c r="B299" s="184" t="s">
        <v>132</v>
      </c>
      <c r="C299" s="161"/>
      <c r="D299" s="192"/>
      <c r="E299" s="171"/>
      <c r="F299" s="224">
        <f>$F$61*$N$30</f>
        <v>0</v>
      </c>
      <c r="G299" s="167">
        <f t="shared" si="63"/>
        <v>0</v>
      </c>
      <c r="H299" s="167" t="e">
        <f t="shared" si="62"/>
        <v>#DIV/0!</v>
      </c>
      <c r="I299" s="4"/>
    </row>
    <row r="300" spans="1:9" ht="12.75" customHeight="1" x14ac:dyDescent="0.2">
      <c r="A300" s="384"/>
      <c r="B300" s="184" t="s">
        <v>134</v>
      </c>
      <c r="C300" s="161"/>
      <c r="D300" s="192"/>
      <c r="E300" s="171"/>
      <c r="F300" s="224">
        <f>$F$62*$N$30</f>
        <v>0</v>
      </c>
      <c r="G300" s="167">
        <f t="shared" si="63"/>
        <v>0</v>
      </c>
      <c r="H300" s="167" t="e">
        <f t="shared" si="62"/>
        <v>#DIV/0!</v>
      </c>
      <c r="I300" s="4"/>
    </row>
    <row r="301" spans="1:9" ht="12.75" customHeight="1" thickBot="1" x14ac:dyDescent="0.25">
      <c r="A301" s="384"/>
      <c r="B301" s="180" t="s">
        <v>133</v>
      </c>
      <c r="C301" s="160"/>
      <c r="D301" s="193"/>
      <c r="E301" s="172"/>
      <c r="F301" s="221">
        <f>$F$63*$N$30</f>
        <v>0</v>
      </c>
      <c r="G301" s="166">
        <f t="shared" si="63"/>
        <v>0</v>
      </c>
      <c r="H301" s="166" t="e">
        <f t="shared" si="62"/>
        <v>#DIV/0!</v>
      </c>
      <c r="I301" s="4"/>
    </row>
    <row r="302" spans="1:9" ht="12.75" customHeight="1" x14ac:dyDescent="0.2">
      <c r="A302" s="385" t="s">
        <v>122</v>
      </c>
      <c r="B302" s="179" t="s">
        <v>150</v>
      </c>
      <c r="C302" s="163"/>
      <c r="D302" s="194"/>
      <c r="E302" s="175"/>
      <c r="F302" s="219">
        <f>$F$64*$N$30</f>
        <v>0</v>
      </c>
      <c r="G302" s="169">
        <f t="shared" si="63"/>
        <v>0</v>
      </c>
      <c r="H302" s="169" t="e">
        <f t="shared" si="62"/>
        <v>#DIV/0!</v>
      </c>
      <c r="I302" s="4"/>
    </row>
    <row r="303" spans="1:9" ht="39.75" customHeight="1" thickBot="1" x14ac:dyDescent="0.25">
      <c r="A303" s="386"/>
      <c r="B303" s="180" t="s">
        <v>151</v>
      </c>
      <c r="C303" s="187"/>
      <c r="D303" s="195"/>
      <c r="E303" s="176"/>
      <c r="F303" s="220">
        <f>$F$65*$N$30</f>
        <v>0</v>
      </c>
      <c r="G303" s="199">
        <f t="shared" si="63"/>
        <v>0</v>
      </c>
      <c r="H303" s="199" t="e">
        <f t="shared" si="62"/>
        <v>#DIV/0!</v>
      </c>
      <c r="I303" s="4"/>
    </row>
    <row r="304" spans="1:9" ht="12.75" customHeight="1" x14ac:dyDescent="0.2">
      <c r="A304" s="375" t="s">
        <v>123</v>
      </c>
      <c r="B304" s="186" t="s">
        <v>124</v>
      </c>
      <c r="C304" s="159"/>
      <c r="D304" s="197"/>
      <c r="E304" s="176"/>
      <c r="F304" s="226">
        <f>$F$66*$N$30</f>
        <v>0</v>
      </c>
      <c r="G304" s="165">
        <f t="shared" si="63"/>
        <v>0</v>
      </c>
      <c r="H304" s="165" t="e">
        <f t="shared" si="62"/>
        <v>#DIV/0!</v>
      </c>
      <c r="I304" s="4"/>
    </row>
    <row r="305" spans="1:9" ht="12.75" customHeight="1" thickBot="1" x14ac:dyDescent="0.25">
      <c r="A305" s="384"/>
      <c r="B305" s="180" t="s">
        <v>125</v>
      </c>
      <c r="C305" s="187"/>
      <c r="D305" s="195"/>
      <c r="E305" s="176"/>
      <c r="F305" s="220">
        <f>$F$67*$N$30</f>
        <v>0</v>
      </c>
      <c r="G305" s="199">
        <f t="shared" si="63"/>
        <v>0</v>
      </c>
      <c r="H305" s="199" t="e">
        <f t="shared" si="62"/>
        <v>#DIV/0!</v>
      </c>
      <c r="I305" s="4"/>
    </row>
    <row r="306" spans="1:9" ht="12.75" customHeight="1" thickBot="1" x14ac:dyDescent="0.25">
      <c r="A306" s="384"/>
      <c r="B306" s="185" t="s">
        <v>126</v>
      </c>
      <c r="C306" s="162"/>
      <c r="D306" s="196"/>
      <c r="E306" s="175"/>
      <c r="F306" s="225">
        <f>$F$68*$N$30</f>
        <v>0</v>
      </c>
      <c r="G306" s="168">
        <f t="shared" si="63"/>
        <v>0</v>
      </c>
      <c r="H306" s="168" t="e">
        <f t="shared" si="62"/>
        <v>#DIV/0!</v>
      </c>
      <c r="I306" s="4"/>
    </row>
    <row r="307" spans="1:9" ht="12.75" customHeight="1" thickBot="1" x14ac:dyDescent="0.25">
      <c r="A307" s="202"/>
      <c r="B307" s="203" t="s">
        <v>6</v>
      </c>
      <c r="C307" s="204"/>
      <c r="D307" s="205"/>
      <c r="E307" s="206"/>
      <c r="F307" s="227">
        <f>$F$69*$N$30</f>
        <v>0</v>
      </c>
      <c r="G307" s="207">
        <f t="shared" si="63"/>
        <v>0</v>
      </c>
      <c r="H307" s="207" t="e">
        <f t="shared" si="62"/>
        <v>#DIV/0!</v>
      </c>
      <c r="I307" s="4"/>
    </row>
    <row r="308" spans="1:9" ht="12.75" customHeight="1" thickBot="1" x14ac:dyDescent="0.25">
      <c r="A308" s="208"/>
      <c r="B308" s="209" t="s">
        <v>2</v>
      </c>
      <c r="C308" s="210"/>
      <c r="D308" s="211">
        <f>SUM(D279:D307)</f>
        <v>0</v>
      </c>
      <c r="E308" s="212">
        <f>SUM(E279:E307)</f>
        <v>0</v>
      </c>
      <c r="F308" s="213">
        <f>SUM(F279:F307)</f>
        <v>0</v>
      </c>
      <c r="G308" s="214">
        <f>SUM(G279:G307)</f>
        <v>0</v>
      </c>
      <c r="H308" s="214" t="e">
        <f t="shared" si="62"/>
        <v>#DIV/0!</v>
      </c>
      <c r="I308" s="4"/>
    </row>
    <row r="309" spans="1:9" ht="12.75" customHeight="1" thickBot="1" x14ac:dyDescent="0.25">
      <c r="A309" s="148"/>
      <c r="B309" s="149"/>
      <c r="C309" s="150"/>
      <c r="D309" s="14"/>
      <c r="E309" s="14"/>
      <c r="F309" s="14"/>
      <c r="G309" s="14"/>
      <c r="H309" s="4"/>
      <c r="I309" s="4"/>
    </row>
    <row r="310" spans="1:9" ht="12.75" customHeight="1" thickBot="1" x14ac:dyDescent="0.25">
      <c r="B310" s="377" t="str">
        <f>+B31</f>
        <v>Ydelse 8</v>
      </c>
      <c r="C310" s="378"/>
      <c r="D310" s="379" t="s">
        <v>0</v>
      </c>
      <c r="I310" s="4"/>
    </row>
    <row r="311" spans="1:9" ht="12.75" customHeight="1" thickBot="1" x14ac:dyDescent="0.25">
      <c r="B311" t="s">
        <v>0</v>
      </c>
      <c r="I311" s="4"/>
    </row>
    <row r="312" spans="1:9" ht="48.75" customHeight="1" thickBot="1" x14ac:dyDescent="0.25">
      <c r="A312" s="80" t="s">
        <v>4</v>
      </c>
      <c r="B312" s="83" t="s">
        <v>5</v>
      </c>
      <c r="C312" s="33" t="s">
        <v>146</v>
      </c>
      <c r="D312" s="80" t="str">
        <f>+D278</f>
        <v>Budget 2025</v>
      </c>
      <c r="E312" s="82" t="s">
        <v>145</v>
      </c>
      <c r="F312" s="81" t="s">
        <v>9</v>
      </c>
      <c r="G312" s="81" t="s">
        <v>127</v>
      </c>
      <c r="H312" s="83" t="s">
        <v>10</v>
      </c>
      <c r="I312" s="4"/>
    </row>
    <row r="313" spans="1:9" ht="12.75" customHeight="1" x14ac:dyDescent="0.2">
      <c r="A313" s="369" t="s">
        <v>154</v>
      </c>
      <c r="B313" s="152" t="s">
        <v>155</v>
      </c>
      <c r="C313" s="159"/>
      <c r="D313" s="84"/>
      <c r="E313" s="84"/>
      <c r="F313" s="215">
        <f>$F$41*$N$31</f>
        <v>0</v>
      </c>
      <c r="G313" s="165">
        <f>+D313+E313+F313</f>
        <v>0</v>
      </c>
      <c r="H313" s="165" t="e">
        <f t="shared" ref="H313:H342" si="72">(G313)/($C$31*$D$31)/B$13</f>
        <v>#DIV/0!</v>
      </c>
      <c r="I313" s="4"/>
    </row>
    <row r="314" spans="1:9" ht="12.75" customHeight="1" x14ac:dyDescent="0.2">
      <c r="A314" s="370"/>
      <c r="B314" s="152" t="s">
        <v>208</v>
      </c>
      <c r="C314" s="160"/>
      <c r="D314" s="2"/>
      <c r="E314" s="2"/>
      <c r="F314" s="216">
        <f>$F$42*$N$31</f>
        <v>0</v>
      </c>
      <c r="G314" s="166">
        <f t="shared" ref="G314:G341" si="73">+D314+E314+F314</f>
        <v>0</v>
      </c>
      <c r="H314" s="166" t="e">
        <f t="shared" si="72"/>
        <v>#DIV/0!</v>
      </c>
      <c r="I314" s="4"/>
    </row>
    <row r="315" spans="1:9" ht="12.75" customHeight="1" x14ac:dyDescent="0.2">
      <c r="A315" s="370"/>
      <c r="B315" s="152" t="s">
        <v>209</v>
      </c>
      <c r="C315" s="160"/>
      <c r="D315" s="2"/>
      <c r="E315" s="2"/>
      <c r="F315" s="216">
        <f>$F$43*$N$31</f>
        <v>0</v>
      </c>
      <c r="G315" s="166">
        <f t="shared" ref="G315" si="74">+D315+E315+F315</f>
        <v>0</v>
      </c>
      <c r="H315" s="166" t="e">
        <f t="shared" ref="H315" si="75">(G315)/($C$31*$D$31)/B$13</f>
        <v>#DIV/0!</v>
      </c>
      <c r="I315" s="4"/>
    </row>
    <row r="316" spans="1:9" ht="12.75" customHeight="1" x14ac:dyDescent="0.2">
      <c r="A316" s="370"/>
      <c r="B316" s="152" t="s">
        <v>129</v>
      </c>
      <c r="C316" s="161"/>
      <c r="D316" s="2"/>
      <c r="E316" s="2"/>
      <c r="F316" s="217">
        <f>$F$44*$N$31</f>
        <v>0</v>
      </c>
      <c r="G316" s="167">
        <f t="shared" si="73"/>
        <v>0</v>
      </c>
      <c r="H316" s="167" t="e">
        <f t="shared" si="72"/>
        <v>#DIV/0!</v>
      </c>
      <c r="I316" s="4"/>
    </row>
    <row r="317" spans="1:9" ht="12.75" customHeight="1" thickBot="1" x14ac:dyDescent="0.25">
      <c r="A317" s="370"/>
      <c r="B317" s="153" t="s">
        <v>143</v>
      </c>
      <c r="C317" s="160"/>
      <c r="D317" s="2"/>
      <c r="E317" s="2"/>
      <c r="F317" s="216">
        <f>$F$45*$N$31</f>
        <v>0</v>
      </c>
      <c r="G317" s="166">
        <f t="shared" si="73"/>
        <v>0</v>
      </c>
      <c r="H317" s="166" t="e">
        <f t="shared" si="72"/>
        <v>#DIV/0!</v>
      </c>
      <c r="I317" s="4"/>
    </row>
    <row r="318" spans="1:9" ht="12.75" customHeight="1" x14ac:dyDescent="0.2">
      <c r="A318" s="369" t="s">
        <v>156</v>
      </c>
      <c r="B318" s="151" t="s">
        <v>130</v>
      </c>
      <c r="C318" s="163"/>
      <c r="D318" s="84"/>
      <c r="E318" s="84"/>
      <c r="F318" s="218">
        <f>$F$46*$N$31</f>
        <v>0</v>
      </c>
      <c r="G318" s="169">
        <f t="shared" si="73"/>
        <v>0</v>
      </c>
      <c r="H318" s="169" t="e">
        <f t="shared" si="72"/>
        <v>#DIV/0!</v>
      </c>
      <c r="I318" s="4"/>
    </row>
    <row r="319" spans="1:9" ht="12.75" customHeight="1" x14ac:dyDescent="0.2">
      <c r="A319" s="371"/>
      <c r="B319" s="152" t="s">
        <v>210</v>
      </c>
      <c r="C319" s="160"/>
      <c r="D319" s="2"/>
      <c r="E319" s="2"/>
      <c r="F319" s="216">
        <f>$F$47*$N$31</f>
        <v>0</v>
      </c>
      <c r="G319" s="166">
        <f t="shared" si="73"/>
        <v>0</v>
      </c>
      <c r="H319" s="166" t="e">
        <f t="shared" si="72"/>
        <v>#DIV/0!</v>
      </c>
      <c r="I319" s="4"/>
    </row>
    <row r="320" spans="1:9" ht="12.75" customHeight="1" x14ac:dyDescent="0.2">
      <c r="A320" s="371"/>
      <c r="B320" s="152" t="s">
        <v>211</v>
      </c>
      <c r="C320" s="160"/>
      <c r="D320" s="2"/>
      <c r="E320" s="2"/>
      <c r="F320" s="216">
        <f>$F$48*$N$31</f>
        <v>0</v>
      </c>
      <c r="G320" s="166">
        <f t="shared" ref="G320:G321" si="76">+D320+E320+F320</f>
        <v>0</v>
      </c>
      <c r="H320" s="166" t="e">
        <f t="shared" ref="H320:H321" si="77">(G320)/($C$31*$D$31)/B$13</f>
        <v>#DIV/0!</v>
      </c>
      <c r="I320" s="4"/>
    </row>
    <row r="321" spans="1:9" ht="12.75" customHeight="1" x14ac:dyDescent="0.2">
      <c r="A321" s="371"/>
      <c r="B321" s="152" t="s">
        <v>212</v>
      </c>
      <c r="C321" s="160"/>
      <c r="D321" s="2"/>
      <c r="E321" s="2"/>
      <c r="F321" s="216">
        <f>$F$49*$N$31</f>
        <v>0</v>
      </c>
      <c r="G321" s="166">
        <f t="shared" si="76"/>
        <v>0</v>
      </c>
      <c r="H321" s="166" t="e">
        <f t="shared" si="77"/>
        <v>#DIV/0!</v>
      </c>
      <c r="I321" s="4"/>
    </row>
    <row r="322" spans="1:9" ht="12.75" customHeight="1" x14ac:dyDescent="0.2">
      <c r="A322" s="371"/>
      <c r="B322" s="152" t="s">
        <v>131</v>
      </c>
      <c r="C322" s="160"/>
      <c r="D322" s="2"/>
      <c r="E322" s="2"/>
      <c r="F322" s="216">
        <f>$F$50*$N$31</f>
        <v>0</v>
      </c>
      <c r="G322" s="166">
        <f t="shared" si="73"/>
        <v>0</v>
      </c>
      <c r="H322" s="166" t="e">
        <f t="shared" si="72"/>
        <v>#DIV/0!</v>
      </c>
      <c r="I322" s="4"/>
    </row>
    <row r="323" spans="1:9" ht="12.75" customHeight="1" thickBot="1" x14ac:dyDescent="0.25">
      <c r="A323" s="371"/>
      <c r="B323" s="152" t="s">
        <v>152</v>
      </c>
      <c r="C323" s="160"/>
      <c r="D323" s="2"/>
      <c r="E323" s="2"/>
      <c r="F323" s="216">
        <f>$F$51*$N$31</f>
        <v>0</v>
      </c>
      <c r="G323" s="166">
        <f t="shared" si="73"/>
        <v>0</v>
      </c>
      <c r="H323" s="166" t="e">
        <f t="shared" si="72"/>
        <v>#DIV/0!</v>
      </c>
      <c r="I323" s="4"/>
    </row>
    <row r="324" spans="1:9" ht="12.75" customHeight="1" thickBot="1" x14ac:dyDescent="0.25">
      <c r="A324" s="347" t="s">
        <v>214</v>
      </c>
      <c r="B324" s="352" t="s">
        <v>215</v>
      </c>
      <c r="C324" s="349"/>
      <c r="D324" s="356"/>
      <c r="E324" s="356"/>
      <c r="F324" s="357">
        <f>$F$52*$N$31</f>
        <v>0</v>
      </c>
      <c r="G324" s="358">
        <f t="shared" ref="G324" si="78">+D324+E324+F324</f>
        <v>0</v>
      </c>
      <c r="H324" s="358" t="e">
        <f t="shared" ref="H324" si="79">(G324)/($C$31*$D$31)/B$13</f>
        <v>#DIV/0!</v>
      </c>
      <c r="I324" s="4"/>
    </row>
    <row r="325" spans="1:9" ht="12.75" customHeight="1" x14ac:dyDescent="0.2">
      <c r="A325" s="373" t="s">
        <v>157</v>
      </c>
      <c r="B325" s="179" t="s">
        <v>117</v>
      </c>
      <c r="C325" s="163"/>
      <c r="D325" s="84"/>
      <c r="E325" s="84"/>
      <c r="F325" s="219">
        <f>$F$53*$N$31</f>
        <v>0</v>
      </c>
      <c r="G325" s="169">
        <f t="shared" si="73"/>
        <v>0</v>
      </c>
      <c r="H325" s="169" t="e">
        <f t="shared" si="72"/>
        <v>#DIV/0!</v>
      </c>
      <c r="I325" s="4"/>
    </row>
    <row r="326" spans="1:9" ht="12.75" customHeight="1" x14ac:dyDescent="0.2">
      <c r="A326" s="374"/>
      <c r="B326" s="180" t="s">
        <v>149</v>
      </c>
      <c r="C326" s="187"/>
      <c r="D326" s="2"/>
      <c r="E326" s="2"/>
      <c r="F326" s="220">
        <f>$F$54*$N$31</f>
        <v>0</v>
      </c>
      <c r="G326" s="199">
        <f t="shared" si="73"/>
        <v>0</v>
      </c>
      <c r="H326" s="199" t="e">
        <f t="shared" si="72"/>
        <v>#DIV/0!</v>
      </c>
      <c r="I326" s="4"/>
    </row>
    <row r="327" spans="1:9" ht="12.75" customHeight="1" x14ac:dyDescent="0.2">
      <c r="A327" s="374"/>
      <c r="B327" s="181" t="s">
        <v>119</v>
      </c>
      <c r="C327" s="187"/>
      <c r="D327" s="230">
        <f>(SUM(D313:D326)+SUM(D328:D330)+SUM(D332:D340))*$B$8</f>
        <v>0</v>
      </c>
      <c r="E327" s="230">
        <f>(SUM(E313:E326)+SUM(E328:E330)+SUM(E332:E340))*$B$8</f>
        <v>0</v>
      </c>
      <c r="F327" s="220">
        <f>$F$55*$N$31</f>
        <v>0</v>
      </c>
      <c r="G327" s="199">
        <f t="shared" si="73"/>
        <v>0</v>
      </c>
      <c r="H327" s="199" t="e">
        <f t="shared" si="72"/>
        <v>#DIV/0!</v>
      </c>
      <c r="I327" s="4"/>
    </row>
    <row r="328" spans="1:9" ht="12.75" customHeight="1" thickBot="1" x14ac:dyDescent="0.25">
      <c r="A328" s="374"/>
      <c r="B328" s="180" t="s">
        <v>118</v>
      </c>
      <c r="C328" s="160"/>
      <c r="D328" s="91"/>
      <c r="E328" s="91"/>
      <c r="F328" s="221">
        <f>$F$56*$N$31</f>
        <v>0</v>
      </c>
      <c r="G328" s="166">
        <f t="shared" si="73"/>
        <v>0</v>
      </c>
      <c r="H328" s="166" t="e">
        <f t="shared" si="72"/>
        <v>#DIV/0!</v>
      </c>
      <c r="I328" s="4"/>
    </row>
    <row r="329" spans="1:9" ht="12.75" customHeight="1" x14ac:dyDescent="0.2">
      <c r="A329" s="373" t="s">
        <v>110</v>
      </c>
      <c r="B329" s="179" t="s">
        <v>113</v>
      </c>
      <c r="C329" s="163"/>
      <c r="D329" s="90"/>
      <c r="E329" s="90"/>
      <c r="F329" s="219">
        <f>$F$57*$N$31</f>
        <v>0</v>
      </c>
      <c r="G329" s="169">
        <f t="shared" si="73"/>
        <v>0</v>
      </c>
      <c r="H329" s="169" t="e">
        <f t="shared" si="72"/>
        <v>#DIV/0!</v>
      </c>
      <c r="I329" s="4"/>
    </row>
    <row r="330" spans="1:9" ht="12.75" customHeight="1" x14ac:dyDescent="0.2">
      <c r="A330" s="375"/>
      <c r="B330" s="340" t="s">
        <v>213</v>
      </c>
      <c r="C330" s="342"/>
      <c r="D330" s="341"/>
      <c r="E330" s="341"/>
      <c r="F330" s="220">
        <f>$F$58*$N$31</f>
        <v>0</v>
      </c>
      <c r="G330" s="199">
        <f t="shared" ref="G330" si="80">+D330+E330+F330</f>
        <v>0</v>
      </c>
      <c r="H330" s="199" t="e">
        <f t="shared" ref="H330" si="81">(G330)/($C$31*$D$31)/B$13</f>
        <v>#DIV/0!</v>
      </c>
      <c r="I330" s="4"/>
    </row>
    <row r="331" spans="1:9" ht="23.25" customHeight="1" thickBot="1" x14ac:dyDescent="0.25">
      <c r="A331" s="376"/>
      <c r="B331" s="182" t="s">
        <v>120</v>
      </c>
      <c r="C331" s="188"/>
      <c r="D331" s="230">
        <f>(SUM(D313:D326)+SUM(D328:D330)+SUM(D332:D340))*$B$7</f>
        <v>0</v>
      </c>
      <c r="E331" s="230">
        <f>(SUM(E313:E326)+SUM(E328:E330)+SUM(E332:E340))*$B$7</f>
        <v>0</v>
      </c>
      <c r="F331" s="222">
        <f>$F$59*$N$31</f>
        <v>0</v>
      </c>
      <c r="G331" s="200">
        <f t="shared" si="73"/>
        <v>0</v>
      </c>
      <c r="H331" s="200" t="e">
        <f t="shared" si="72"/>
        <v>#DIV/0!</v>
      </c>
      <c r="I331" s="4"/>
    </row>
    <row r="332" spans="1:9" ht="12.75" customHeight="1" x14ac:dyDescent="0.2">
      <c r="A332" s="375" t="s">
        <v>144</v>
      </c>
      <c r="B332" s="183" t="s">
        <v>114</v>
      </c>
      <c r="C332" s="189"/>
      <c r="D332" s="191"/>
      <c r="E332" s="170"/>
      <c r="F332" s="223">
        <f>$F$60*$N$31</f>
        <v>0</v>
      </c>
      <c r="G332" s="201">
        <f t="shared" si="73"/>
        <v>0</v>
      </c>
      <c r="H332" s="201" t="e">
        <f t="shared" si="72"/>
        <v>#DIV/0!</v>
      </c>
      <c r="I332" s="4"/>
    </row>
    <row r="333" spans="1:9" ht="12.75" customHeight="1" x14ac:dyDescent="0.2">
      <c r="A333" s="384"/>
      <c r="B333" s="184" t="s">
        <v>132</v>
      </c>
      <c r="C333" s="161"/>
      <c r="D333" s="192"/>
      <c r="E333" s="171"/>
      <c r="F333" s="224">
        <f>$F$61*$N$31</f>
        <v>0</v>
      </c>
      <c r="G333" s="167">
        <f t="shared" si="73"/>
        <v>0</v>
      </c>
      <c r="H333" s="167" t="e">
        <f t="shared" si="72"/>
        <v>#DIV/0!</v>
      </c>
      <c r="I333" s="4"/>
    </row>
    <row r="334" spans="1:9" ht="12.75" customHeight="1" x14ac:dyDescent="0.2">
      <c r="A334" s="384"/>
      <c r="B334" s="184" t="s">
        <v>134</v>
      </c>
      <c r="C334" s="161"/>
      <c r="D334" s="192"/>
      <c r="E334" s="171"/>
      <c r="F334" s="224">
        <f>$F$62*$N$31</f>
        <v>0</v>
      </c>
      <c r="G334" s="167">
        <f t="shared" si="73"/>
        <v>0</v>
      </c>
      <c r="H334" s="167" t="e">
        <f t="shared" si="72"/>
        <v>#DIV/0!</v>
      </c>
      <c r="I334" s="4"/>
    </row>
    <row r="335" spans="1:9" ht="12.75" customHeight="1" thickBot="1" x14ac:dyDescent="0.25">
      <c r="A335" s="384"/>
      <c r="B335" s="180" t="s">
        <v>133</v>
      </c>
      <c r="C335" s="160"/>
      <c r="D335" s="193"/>
      <c r="E335" s="172"/>
      <c r="F335" s="221">
        <f>$F$63*$N$31</f>
        <v>0</v>
      </c>
      <c r="G335" s="166">
        <f t="shared" si="73"/>
        <v>0</v>
      </c>
      <c r="H335" s="166" t="e">
        <f t="shared" si="72"/>
        <v>#DIV/0!</v>
      </c>
      <c r="I335" s="4"/>
    </row>
    <row r="336" spans="1:9" ht="12.75" customHeight="1" x14ac:dyDescent="0.2">
      <c r="A336" s="385" t="s">
        <v>122</v>
      </c>
      <c r="B336" s="179" t="s">
        <v>150</v>
      </c>
      <c r="C336" s="163"/>
      <c r="D336" s="194"/>
      <c r="E336" s="175"/>
      <c r="F336" s="219">
        <f>$F$64*$N$31</f>
        <v>0</v>
      </c>
      <c r="G336" s="169">
        <f t="shared" si="73"/>
        <v>0</v>
      </c>
      <c r="H336" s="169" t="e">
        <f t="shared" si="72"/>
        <v>#DIV/0!</v>
      </c>
      <c r="I336" s="4"/>
    </row>
    <row r="337" spans="1:9" ht="30" customHeight="1" thickBot="1" x14ac:dyDescent="0.25">
      <c r="A337" s="386"/>
      <c r="B337" s="180" t="s">
        <v>151</v>
      </c>
      <c r="C337" s="187"/>
      <c r="D337" s="195"/>
      <c r="E337" s="176"/>
      <c r="F337" s="220">
        <f>$F$65*$N$31</f>
        <v>0</v>
      </c>
      <c r="G337" s="199">
        <f t="shared" si="73"/>
        <v>0</v>
      </c>
      <c r="H337" s="199" t="e">
        <f t="shared" si="72"/>
        <v>#DIV/0!</v>
      </c>
      <c r="I337" s="4"/>
    </row>
    <row r="338" spans="1:9" ht="12.75" customHeight="1" x14ac:dyDescent="0.2">
      <c r="A338" s="375" t="s">
        <v>123</v>
      </c>
      <c r="B338" s="186" t="s">
        <v>124</v>
      </c>
      <c r="C338" s="159"/>
      <c r="D338" s="197"/>
      <c r="E338" s="176"/>
      <c r="F338" s="226">
        <f>$F$66*$N$31</f>
        <v>0</v>
      </c>
      <c r="G338" s="165">
        <f t="shared" si="73"/>
        <v>0</v>
      </c>
      <c r="H338" s="165" t="e">
        <f t="shared" si="72"/>
        <v>#DIV/0!</v>
      </c>
      <c r="I338" s="4"/>
    </row>
    <row r="339" spans="1:9" ht="12.75" customHeight="1" thickBot="1" x14ac:dyDescent="0.25">
      <c r="A339" s="384"/>
      <c r="B339" s="180" t="s">
        <v>125</v>
      </c>
      <c r="C339" s="187"/>
      <c r="D339" s="195"/>
      <c r="E339" s="176"/>
      <c r="F339" s="220">
        <f>$F$67*$N$31</f>
        <v>0</v>
      </c>
      <c r="G339" s="199">
        <f t="shared" si="73"/>
        <v>0</v>
      </c>
      <c r="H339" s="199" t="e">
        <f t="shared" si="72"/>
        <v>#DIV/0!</v>
      </c>
      <c r="I339" s="4"/>
    </row>
    <row r="340" spans="1:9" ht="12.75" customHeight="1" thickBot="1" x14ac:dyDescent="0.25">
      <c r="A340" s="384"/>
      <c r="B340" s="185" t="s">
        <v>126</v>
      </c>
      <c r="C340" s="162"/>
      <c r="D340" s="196"/>
      <c r="E340" s="175"/>
      <c r="F340" s="225">
        <f>$F$68*$N$31</f>
        <v>0</v>
      </c>
      <c r="G340" s="168">
        <f t="shared" si="73"/>
        <v>0</v>
      </c>
      <c r="H340" s="168" t="e">
        <f t="shared" si="72"/>
        <v>#DIV/0!</v>
      </c>
      <c r="I340" s="4"/>
    </row>
    <row r="341" spans="1:9" ht="12.75" customHeight="1" thickBot="1" x14ac:dyDescent="0.25">
      <c r="A341" s="202"/>
      <c r="B341" s="203" t="s">
        <v>6</v>
      </c>
      <c r="C341" s="204"/>
      <c r="D341" s="205"/>
      <c r="E341" s="206"/>
      <c r="F341" s="227">
        <f>$F$69*$N$31</f>
        <v>0</v>
      </c>
      <c r="G341" s="207">
        <f t="shared" si="73"/>
        <v>0</v>
      </c>
      <c r="H341" s="207" t="e">
        <f t="shared" si="72"/>
        <v>#DIV/0!</v>
      </c>
      <c r="I341" s="4"/>
    </row>
    <row r="342" spans="1:9" ht="12.75" customHeight="1" thickBot="1" x14ac:dyDescent="0.25">
      <c r="A342" s="208"/>
      <c r="B342" s="209" t="s">
        <v>2</v>
      </c>
      <c r="C342" s="210"/>
      <c r="D342" s="211">
        <f>SUM(D313:D341)</f>
        <v>0</v>
      </c>
      <c r="E342" s="212">
        <f>SUM(E313:E341)</f>
        <v>0</v>
      </c>
      <c r="F342" s="213">
        <f>SUM(F313:F341)</f>
        <v>0</v>
      </c>
      <c r="G342" s="214">
        <f>SUM(G313:G341)</f>
        <v>0</v>
      </c>
      <c r="H342" s="214" t="e">
        <f t="shared" si="72"/>
        <v>#DIV/0!</v>
      </c>
      <c r="I342" s="4"/>
    </row>
    <row r="343" spans="1:9" ht="12.75" customHeight="1" thickBot="1" x14ac:dyDescent="0.25">
      <c r="A343" s="148"/>
      <c r="B343" s="149"/>
      <c r="C343" s="150"/>
      <c r="D343" s="14"/>
      <c r="E343" s="14"/>
      <c r="F343" s="14"/>
      <c r="G343" s="14"/>
      <c r="H343" s="4"/>
      <c r="I343" s="4"/>
    </row>
    <row r="344" spans="1:9" ht="12.75" customHeight="1" thickBot="1" x14ac:dyDescent="0.25">
      <c r="B344" s="377" t="str">
        <f>+B32</f>
        <v>Ydelse 9</v>
      </c>
      <c r="C344" s="378"/>
      <c r="D344" s="379" t="s">
        <v>0</v>
      </c>
      <c r="I344" s="4"/>
    </row>
    <row r="345" spans="1:9" ht="12.75" customHeight="1" thickBot="1" x14ac:dyDescent="0.25">
      <c r="B345" t="s">
        <v>0</v>
      </c>
      <c r="I345" s="4"/>
    </row>
    <row r="346" spans="1:9" ht="48.75" customHeight="1" thickBot="1" x14ac:dyDescent="0.25">
      <c r="A346" s="80" t="s">
        <v>4</v>
      </c>
      <c r="B346" s="83" t="s">
        <v>5</v>
      </c>
      <c r="C346" s="33" t="s">
        <v>146</v>
      </c>
      <c r="D346" s="80" t="str">
        <f>+D312</f>
        <v>Budget 2025</v>
      </c>
      <c r="E346" s="82" t="s">
        <v>145</v>
      </c>
      <c r="F346" s="81" t="s">
        <v>9</v>
      </c>
      <c r="G346" s="81" t="s">
        <v>127</v>
      </c>
      <c r="H346" s="83" t="s">
        <v>10</v>
      </c>
      <c r="I346" s="4"/>
    </row>
    <row r="347" spans="1:9" ht="12.75" customHeight="1" x14ac:dyDescent="0.2">
      <c r="A347" s="369" t="s">
        <v>154</v>
      </c>
      <c r="B347" s="152" t="s">
        <v>155</v>
      </c>
      <c r="C347" s="159"/>
      <c r="D347" s="84"/>
      <c r="E347" s="84"/>
      <c r="F347" s="215">
        <f>$F$41*$N$32</f>
        <v>0</v>
      </c>
      <c r="G347" s="165">
        <f>+D347+E347+F347</f>
        <v>0</v>
      </c>
      <c r="H347" s="165" t="e">
        <f t="shared" ref="H347:H376" si="82">(G347)/($C$32*$D$32)/B$13</f>
        <v>#DIV/0!</v>
      </c>
      <c r="I347" s="4"/>
    </row>
    <row r="348" spans="1:9" ht="12.75" customHeight="1" x14ac:dyDescent="0.2">
      <c r="A348" s="370"/>
      <c r="B348" s="152" t="s">
        <v>208</v>
      </c>
      <c r="C348" s="160"/>
      <c r="D348" s="2"/>
      <c r="E348" s="2"/>
      <c r="F348" s="216">
        <f>$F$42*$N$32</f>
        <v>0</v>
      </c>
      <c r="G348" s="166">
        <f t="shared" ref="G348:G375" si="83">+D348+E348+F348</f>
        <v>0</v>
      </c>
      <c r="H348" s="166" t="e">
        <f t="shared" si="82"/>
        <v>#DIV/0!</v>
      </c>
      <c r="I348" s="4"/>
    </row>
    <row r="349" spans="1:9" ht="12.75" customHeight="1" x14ac:dyDescent="0.2">
      <c r="A349" s="370"/>
      <c r="B349" s="152" t="s">
        <v>209</v>
      </c>
      <c r="C349" s="160"/>
      <c r="D349" s="2"/>
      <c r="E349" s="2"/>
      <c r="F349" s="216">
        <f>$F$43*$N$32</f>
        <v>0</v>
      </c>
      <c r="G349" s="166">
        <f t="shared" ref="G349" si="84">+D349+E349+F349</f>
        <v>0</v>
      </c>
      <c r="H349" s="166" t="e">
        <f t="shared" ref="H349" si="85">(G349)/($C$32*$D$32)/B$13</f>
        <v>#DIV/0!</v>
      </c>
      <c r="I349" s="4"/>
    </row>
    <row r="350" spans="1:9" ht="12.75" customHeight="1" x14ac:dyDescent="0.2">
      <c r="A350" s="370"/>
      <c r="B350" s="152" t="s">
        <v>129</v>
      </c>
      <c r="C350" s="161"/>
      <c r="D350" s="2"/>
      <c r="E350" s="2"/>
      <c r="F350" s="217">
        <f>$F$44*$N$32</f>
        <v>0</v>
      </c>
      <c r="G350" s="167">
        <f t="shared" si="83"/>
        <v>0</v>
      </c>
      <c r="H350" s="166" t="e">
        <f t="shared" si="82"/>
        <v>#DIV/0!</v>
      </c>
      <c r="I350" s="4"/>
    </row>
    <row r="351" spans="1:9" ht="12.75" customHeight="1" thickBot="1" x14ac:dyDescent="0.25">
      <c r="A351" s="370"/>
      <c r="B351" s="153" t="s">
        <v>143</v>
      </c>
      <c r="C351" s="160"/>
      <c r="D351" s="2"/>
      <c r="E351" s="2"/>
      <c r="F351" s="216">
        <f>$F$45*$N$32</f>
        <v>0</v>
      </c>
      <c r="G351" s="166">
        <f t="shared" si="83"/>
        <v>0</v>
      </c>
      <c r="H351" s="166" t="e">
        <f t="shared" si="82"/>
        <v>#DIV/0!</v>
      </c>
      <c r="I351" s="4"/>
    </row>
    <row r="352" spans="1:9" ht="12.75" customHeight="1" x14ac:dyDescent="0.2">
      <c r="A352" s="369" t="s">
        <v>156</v>
      </c>
      <c r="B352" s="151" t="s">
        <v>130</v>
      </c>
      <c r="C352" s="163"/>
      <c r="D352" s="84"/>
      <c r="E352" s="84"/>
      <c r="F352" s="218">
        <f>$F$46*$N$32</f>
        <v>0</v>
      </c>
      <c r="G352" s="169">
        <f t="shared" si="83"/>
        <v>0</v>
      </c>
      <c r="H352" s="169" t="e">
        <f t="shared" si="82"/>
        <v>#DIV/0!</v>
      </c>
      <c r="I352" s="4"/>
    </row>
    <row r="353" spans="1:9" ht="12.75" customHeight="1" x14ac:dyDescent="0.2">
      <c r="A353" s="371"/>
      <c r="B353" s="152" t="s">
        <v>210</v>
      </c>
      <c r="C353" s="160"/>
      <c r="D353" s="2"/>
      <c r="E353" s="2"/>
      <c r="F353" s="216">
        <f>$F$47*$N$32</f>
        <v>0</v>
      </c>
      <c r="G353" s="166">
        <f t="shared" si="83"/>
        <v>0</v>
      </c>
      <c r="H353" s="166" t="e">
        <f t="shared" si="82"/>
        <v>#DIV/0!</v>
      </c>
      <c r="I353" s="4"/>
    </row>
    <row r="354" spans="1:9" ht="12.75" customHeight="1" x14ac:dyDescent="0.2">
      <c r="A354" s="371"/>
      <c r="B354" s="152" t="s">
        <v>211</v>
      </c>
      <c r="C354" s="160"/>
      <c r="D354" s="2"/>
      <c r="E354" s="2"/>
      <c r="F354" s="216">
        <f>$F$48*$N$32</f>
        <v>0</v>
      </c>
      <c r="G354" s="166">
        <f t="shared" ref="G354:G355" si="86">+D354+E354+F354</f>
        <v>0</v>
      </c>
      <c r="H354" s="166" t="e">
        <f t="shared" ref="H354:H355" si="87">(G354)/($C$32*$D$32)/B$13</f>
        <v>#DIV/0!</v>
      </c>
      <c r="I354" s="4"/>
    </row>
    <row r="355" spans="1:9" ht="12.75" customHeight="1" x14ac:dyDescent="0.2">
      <c r="A355" s="371"/>
      <c r="B355" s="152" t="s">
        <v>212</v>
      </c>
      <c r="C355" s="160"/>
      <c r="D355" s="2"/>
      <c r="E355" s="2"/>
      <c r="F355" s="216">
        <f>$F$49*$N$32</f>
        <v>0</v>
      </c>
      <c r="G355" s="166">
        <f t="shared" si="86"/>
        <v>0</v>
      </c>
      <c r="H355" s="166" t="e">
        <f t="shared" si="87"/>
        <v>#DIV/0!</v>
      </c>
      <c r="I355" s="4"/>
    </row>
    <row r="356" spans="1:9" ht="12.75" customHeight="1" x14ac:dyDescent="0.2">
      <c r="A356" s="371"/>
      <c r="B356" s="152" t="s">
        <v>131</v>
      </c>
      <c r="C356" s="160"/>
      <c r="D356" s="2"/>
      <c r="E356" s="2"/>
      <c r="F356" s="216">
        <f>$F$50*$N$32</f>
        <v>0</v>
      </c>
      <c r="G356" s="166">
        <f t="shared" si="83"/>
        <v>0</v>
      </c>
      <c r="H356" s="166" t="e">
        <f t="shared" si="82"/>
        <v>#DIV/0!</v>
      </c>
      <c r="I356" s="4"/>
    </row>
    <row r="357" spans="1:9" ht="12.75" customHeight="1" thickBot="1" x14ac:dyDescent="0.25">
      <c r="A357" s="371"/>
      <c r="B357" s="152" t="s">
        <v>152</v>
      </c>
      <c r="C357" s="160"/>
      <c r="D357" s="2"/>
      <c r="E357" s="2"/>
      <c r="F357" s="216">
        <f>$F$51*$N$32</f>
        <v>0</v>
      </c>
      <c r="G357" s="166">
        <f t="shared" si="83"/>
        <v>0</v>
      </c>
      <c r="H357" s="166" t="e">
        <f t="shared" si="82"/>
        <v>#DIV/0!</v>
      </c>
      <c r="I357" s="4"/>
    </row>
    <row r="358" spans="1:9" ht="12.75" customHeight="1" thickBot="1" x14ac:dyDescent="0.25">
      <c r="A358" s="347" t="s">
        <v>214</v>
      </c>
      <c r="B358" s="352" t="s">
        <v>215</v>
      </c>
      <c r="C358" s="349"/>
      <c r="D358" s="356"/>
      <c r="E358" s="356"/>
      <c r="F358" s="357">
        <f>$F$52*$N$32</f>
        <v>0</v>
      </c>
      <c r="G358" s="358">
        <f t="shared" ref="G358" si="88">+D358+E358+F358</f>
        <v>0</v>
      </c>
      <c r="H358" s="358" t="e">
        <f t="shared" ref="H358" si="89">(G358)/($C$32*$D$32)/B$13</f>
        <v>#DIV/0!</v>
      </c>
      <c r="I358" s="4"/>
    </row>
    <row r="359" spans="1:9" ht="12.75" customHeight="1" x14ac:dyDescent="0.2">
      <c r="A359" s="373" t="s">
        <v>157</v>
      </c>
      <c r="B359" s="179" t="s">
        <v>117</v>
      </c>
      <c r="C359" s="163"/>
      <c r="D359" s="84"/>
      <c r="E359" s="84"/>
      <c r="F359" s="219">
        <f>$F$53*$N$32</f>
        <v>0</v>
      </c>
      <c r="G359" s="169">
        <f t="shared" si="83"/>
        <v>0</v>
      </c>
      <c r="H359" s="169" t="e">
        <f t="shared" si="82"/>
        <v>#DIV/0!</v>
      </c>
      <c r="I359" s="4"/>
    </row>
    <row r="360" spans="1:9" ht="12.75" customHeight="1" x14ac:dyDescent="0.2">
      <c r="A360" s="374"/>
      <c r="B360" s="180" t="s">
        <v>149</v>
      </c>
      <c r="C360" s="187"/>
      <c r="D360" s="2"/>
      <c r="E360" s="2"/>
      <c r="F360" s="220">
        <f>$F$54*$N$32</f>
        <v>0</v>
      </c>
      <c r="G360" s="199">
        <f t="shared" si="83"/>
        <v>0</v>
      </c>
      <c r="H360" s="199" t="e">
        <f t="shared" si="82"/>
        <v>#DIV/0!</v>
      </c>
      <c r="I360" s="4"/>
    </row>
    <row r="361" spans="1:9" ht="12.75" customHeight="1" x14ac:dyDescent="0.2">
      <c r="A361" s="374"/>
      <c r="B361" s="181" t="s">
        <v>119</v>
      </c>
      <c r="C361" s="187"/>
      <c r="D361" s="230">
        <f>(SUM(D347:D360)+SUM(D362:D364)+SUM(D366:D374))*$B$8</f>
        <v>0</v>
      </c>
      <c r="E361" s="230">
        <f>(SUM(E347:E360)+SUM(E362:E364)+SUM(E366:E374))*$B$8</f>
        <v>0</v>
      </c>
      <c r="F361" s="220">
        <f>$F$55*$N$32</f>
        <v>0</v>
      </c>
      <c r="G361" s="199">
        <f t="shared" si="83"/>
        <v>0</v>
      </c>
      <c r="H361" s="199" t="e">
        <f t="shared" si="82"/>
        <v>#DIV/0!</v>
      </c>
      <c r="I361" s="4"/>
    </row>
    <row r="362" spans="1:9" ht="12.75" customHeight="1" thickBot="1" x14ac:dyDescent="0.25">
      <c r="A362" s="374"/>
      <c r="B362" s="180" t="s">
        <v>118</v>
      </c>
      <c r="C362" s="160"/>
      <c r="D362" s="91"/>
      <c r="E362" s="91"/>
      <c r="F362" s="221">
        <f>$F$56*$N$32</f>
        <v>0</v>
      </c>
      <c r="G362" s="166">
        <f t="shared" si="83"/>
        <v>0</v>
      </c>
      <c r="H362" s="166" t="e">
        <f t="shared" si="82"/>
        <v>#DIV/0!</v>
      </c>
      <c r="I362" s="4"/>
    </row>
    <row r="363" spans="1:9" ht="12.75" customHeight="1" x14ac:dyDescent="0.2">
      <c r="A363" s="373" t="s">
        <v>110</v>
      </c>
      <c r="B363" s="179" t="s">
        <v>113</v>
      </c>
      <c r="C363" s="163"/>
      <c r="D363" s="90"/>
      <c r="E363" s="90"/>
      <c r="F363" s="219">
        <f>$F$57*$N$32</f>
        <v>0</v>
      </c>
      <c r="G363" s="169">
        <f t="shared" si="83"/>
        <v>0</v>
      </c>
      <c r="H363" s="169" t="e">
        <f t="shared" si="82"/>
        <v>#DIV/0!</v>
      </c>
      <c r="I363" s="4"/>
    </row>
    <row r="364" spans="1:9" ht="12.75" customHeight="1" x14ac:dyDescent="0.2">
      <c r="A364" s="375"/>
      <c r="B364" s="340" t="s">
        <v>213</v>
      </c>
      <c r="C364" s="342"/>
      <c r="D364" s="341"/>
      <c r="E364" s="341"/>
      <c r="F364" s="220">
        <f>$F$58*$N$32</f>
        <v>0</v>
      </c>
      <c r="G364" s="199">
        <f t="shared" ref="G364" si="90">+D364+E364+F364</f>
        <v>0</v>
      </c>
      <c r="H364" s="199" t="e">
        <f t="shared" ref="H364" si="91">(G364)/($C$32*$D$32)/B$13</f>
        <v>#DIV/0!</v>
      </c>
      <c r="I364" s="4"/>
    </row>
    <row r="365" spans="1:9" ht="18.75" customHeight="1" thickBot="1" x14ac:dyDescent="0.25">
      <c r="A365" s="376"/>
      <c r="B365" s="182" t="s">
        <v>120</v>
      </c>
      <c r="C365" s="188"/>
      <c r="D365" s="230">
        <f>(SUM(D347:D360)+SUM(D362:D364)+SUM(D366:D374))*$B$7</f>
        <v>0</v>
      </c>
      <c r="E365" s="230">
        <f>(SUM(E347:E360)+SUM(E362:E364)+SUM(E366:E374))*$B$7</f>
        <v>0</v>
      </c>
      <c r="F365" s="222">
        <f>$F$59*$N$32</f>
        <v>0</v>
      </c>
      <c r="G365" s="200">
        <f t="shared" si="83"/>
        <v>0</v>
      </c>
      <c r="H365" s="200" t="e">
        <f t="shared" si="82"/>
        <v>#DIV/0!</v>
      </c>
      <c r="I365" s="4"/>
    </row>
    <row r="366" spans="1:9" ht="12.75" customHeight="1" x14ac:dyDescent="0.2">
      <c r="A366" s="375" t="s">
        <v>144</v>
      </c>
      <c r="B366" s="183" t="s">
        <v>114</v>
      </c>
      <c r="C366" s="189"/>
      <c r="D366" s="191"/>
      <c r="E366" s="170"/>
      <c r="F366" s="223">
        <f>$F$60*$N$32</f>
        <v>0</v>
      </c>
      <c r="G366" s="201">
        <f t="shared" si="83"/>
        <v>0</v>
      </c>
      <c r="H366" s="201" t="e">
        <f t="shared" si="82"/>
        <v>#DIV/0!</v>
      </c>
      <c r="I366" s="4"/>
    </row>
    <row r="367" spans="1:9" ht="12.75" customHeight="1" x14ac:dyDescent="0.2">
      <c r="A367" s="384"/>
      <c r="B367" s="184" t="s">
        <v>132</v>
      </c>
      <c r="C367" s="161"/>
      <c r="D367" s="192"/>
      <c r="E367" s="171"/>
      <c r="F367" s="224">
        <f>$F$61*$N$32</f>
        <v>0</v>
      </c>
      <c r="G367" s="167">
        <f t="shared" si="83"/>
        <v>0</v>
      </c>
      <c r="H367" s="167" t="e">
        <f t="shared" si="82"/>
        <v>#DIV/0!</v>
      </c>
      <c r="I367" s="4"/>
    </row>
    <row r="368" spans="1:9" ht="12.75" customHeight="1" x14ac:dyDescent="0.2">
      <c r="A368" s="384"/>
      <c r="B368" s="184" t="s">
        <v>134</v>
      </c>
      <c r="C368" s="161"/>
      <c r="D368" s="192"/>
      <c r="E368" s="171"/>
      <c r="F368" s="224">
        <f>$F$62*$N$32</f>
        <v>0</v>
      </c>
      <c r="G368" s="167">
        <f t="shared" si="83"/>
        <v>0</v>
      </c>
      <c r="H368" s="167" t="e">
        <f t="shared" si="82"/>
        <v>#DIV/0!</v>
      </c>
      <c r="I368" s="4"/>
    </row>
    <row r="369" spans="1:9" ht="12.75" customHeight="1" thickBot="1" x14ac:dyDescent="0.25">
      <c r="A369" s="384"/>
      <c r="B369" s="180" t="s">
        <v>133</v>
      </c>
      <c r="C369" s="160"/>
      <c r="D369" s="193"/>
      <c r="E369" s="172"/>
      <c r="F369" s="221">
        <f>$F$63*$N$32</f>
        <v>0</v>
      </c>
      <c r="G369" s="166">
        <f t="shared" si="83"/>
        <v>0</v>
      </c>
      <c r="H369" s="166" t="e">
        <f t="shared" si="82"/>
        <v>#DIV/0!</v>
      </c>
      <c r="I369" s="4"/>
    </row>
    <row r="370" spans="1:9" ht="12.75" customHeight="1" x14ac:dyDescent="0.2">
      <c r="A370" s="385" t="s">
        <v>122</v>
      </c>
      <c r="B370" s="179" t="s">
        <v>150</v>
      </c>
      <c r="C370" s="163"/>
      <c r="D370" s="194"/>
      <c r="E370" s="175"/>
      <c r="F370" s="219">
        <f>$F$64*$N$32</f>
        <v>0</v>
      </c>
      <c r="G370" s="169">
        <f t="shared" si="83"/>
        <v>0</v>
      </c>
      <c r="H370" s="169" t="e">
        <f t="shared" si="82"/>
        <v>#DIV/0!</v>
      </c>
      <c r="I370" s="4"/>
    </row>
    <row r="371" spans="1:9" ht="37.5" customHeight="1" thickBot="1" x14ac:dyDescent="0.25">
      <c r="A371" s="386"/>
      <c r="B371" s="180" t="s">
        <v>151</v>
      </c>
      <c r="C371" s="187"/>
      <c r="D371" s="195"/>
      <c r="E371" s="176"/>
      <c r="F371" s="220">
        <f>$F$65*$N$32</f>
        <v>0</v>
      </c>
      <c r="G371" s="199">
        <f t="shared" si="83"/>
        <v>0</v>
      </c>
      <c r="H371" s="199" t="e">
        <f t="shared" si="82"/>
        <v>#DIV/0!</v>
      </c>
      <c r="I371" s="4"/>
    </row>
    <row r="372" spans="1:9" ht="12.75" customHeight="1" x14ac:dyDescent="0.2">
      <c r="A372" s="375" t="s">
        <v>123</v>
      </c>
      <c r="B372" s="186" t="s">
        <v>124</v>
      </c>
      <c r="C372" s="159"/>
      <c r="D372" s="197"/>
      <c r="E372" s="176"/>
      <c r="F372" s="226">
        <f>$F$66*$N$32</f>
        <v>0</v>
      </c>
      <c r="G372" s="165">
        <f t="shared" si="83"/>
        <v>0</v>
      </c>
      <c r="H372" s="165" t="e">
        <f t="shared" si="82"/>
        <v>#DIV/0!</v>
      </c>
      <c r="I372" s="4"/>
    </row>
    <row r="373" spans="1:9" ht="12.75" customHeight="1" thickBot="1" x14ac:dyDescent="0.25">
      <c r="A373" s="384"/>
      <c r="B373" s="180" t="s">
        <v>125</v>
      </c>
      <c r="C373" s="187"/>
      <c r="D373" s="195"/>
      <c r="E373" s="176"/>
      <c r="F373" s="220">
        <f>$F$67*$N$32</f>
        <v>0</v>
      </c>
      <c r="G373" s="199">
        <f t="shared" si="83"/>
        <v>0</v>
      </c>
      <c r="H373" s="199" t="e">
        <f t="shared" si="82"/>
        <v>#DIV/0!</v>
      </c>
      <c r="I373" s="4"/>
    </row>
    <row r="374" spans="1:9" ht="12.75" customHeight="1" thickBot="1" x14ac:dyDescent="0.25">
      <c r="A374" s="384"/>
      <c r="B374" s="185" t="s">
        <v>126</v>
      </c>
      <c r="C374" s="162"/>
      <c r="D374" s="196"/>
      <c r="E374" s="175"/>
      <c r="F374" s="225">
        <f>$F$68*$N$32</f>
        <v>0</v>
      </c>
      <c r="G374" s="168">
        <f t="shared" si="83"/>
        <v>0</v>
      </c>
      <c r="H374" s="168" t="e">
        <f t="shared" si="82"/>
        <v>#DIV/0!</v>
      </c>
      <c r="I374" s="4"/>
    </row>
    <row r="375" spans="1:9" ht="12.75" customHeight="1" thickBot="1" x14ac:dyDescent="0.25">
      <c r="A375" s="202"/>
      <c r="B375" s="203" t="s">
        <v>6</v>
      </c>
      <c r="C375" s="204"/>
      <c r="D375" s="205"/>
      <c r="E375" s="206"/>
      <c r="F375" s="227">
        <f>$F$69*$N$32</f>
        <v>0</v>
      </c>
      <c r="G375" s="207">
        <f t="shared" si="83"/>
        <v>0</v>
      </c>
      <c r="H375" s="207" t="e">
        <f t="shared" si="82"/>
        <v>#DIV/0!</v>
      </c>
      <c r="I375" s="4"/>
    </row>
    <row r="376" spans="1:9" ht="12.75" customHeight="1" thickBot="1" x14ac:dyDescent="0.25">
      <c r="A376" s="208"/>
      <c r="B376" s="209" t="s">
        <v>2</v>
      </c>
      <c r="C376" s="210"/>
      <c r="D376" s="211">
        <f>SUM(D347:D375)</f>
        <v>0</v>
      </c>
      <c r="E376" s="212">
        <f>SUM(E347:E375)</f>
        <v>0</v>
      </c>
      <c r="F376" s="213">
        <f>SUM(F347:F375)</f>
        <v>0</v>
      </c>
      <c r="G376" s="214">
        <f>SUM(G347:G375)</f>
        <v>0</v>
      </c>
      <c r="H376" s="214" t="e">
        <f t="shared" si="82"/>
        <v>#DIV/0!</v>
      </c>
      <c r="I376" s="4"/>
    </row>
    <row r="377" spans="1:9" ht="12.75" customHeight="1" thickBot="1" x14ac:dyDescent="0.25">
      <c r="A377" s="148"/>
      <c r="B377" s="149"/>
      <c r="C377" s="150"/>
      <c r="D377" s="14"/>
      <c r="E377" s="14"/>
      <c r="F377" s="14"/>
      <c r="G377" s="14"/>
      <c r="H377" s="4"/>
      <c r="I377" s="4"/>
    </row>
    <row r="378" spans="1:9" ht="12.75" customHeight="1" thickBot="1" x14ac:dyDescent="0.25">
      <c r="B378" s="377" t="str">
        <f>+B33</f>
        <v>Ydelse 10</v>
      </c>
      <c r="C378" s="378"/>
      <c r="D378" s="379" t="s">
        <v>0</v>
      </c>
      <c r="I378" s="4"/>
    </row>
    <row r="379" spans="1:9" ht="12.75" customHeight="1" thickBot="1" x14ac:dyDescent="0.25">
      <c r="B379" t="s">
        <v>0</v>
      </c>
      <c r="I379" s="4"/>
    </row>
    <row r="380" spans="1:9" ht="48.75" customHeight="1" thickBot="1" x14ac:dyDescent="0.25">
      <c r="A380" s="80" t="s">
        <v>4</v>
      </c>
      <c r="B380" s="83" t="s">
        <v>5</v>
      </c>
      <c r="C380" s="33" t="s">
        <v>146</v>
      </c>
      <c r="D380" s="80" t="str">
        <f>+D346</f>
        <v>Budget 2025</v>
      </c>
      <c r="E380" s="82" t="s">
        <v>145</v>
      </c>
      <c r="F380" s="81" t="s">
        <v>9</v>
      </c>
      <c r="G380" s="81" t="s">
        <v>127</v>
      </c>
      <c r="H380" s="83" t="s">
        <v>10</v>
      </c>
      <c r="I380" s="4"/>
    </row>
    <row r="381" spans="1:9" ht="12.75" customHeight="1" x14ac:dyDescent="0.2">
      <c r="A381" s="369" t="s">
        <v>154</v>
      </c>
      <c r="B381" s="152" t="s">
        <v>155</v>
      </c>
      <c r="C381" s="159"/>
      <c r="D381" s="84"/>
      <c r="E381" s="84"/>
      <c r="F381" s="215">
        <f>$F$41*$N$33</f>
        <v>0</v>
      </c>
      <c r="G381" s="165">
        <f>+D381+E381+F381</f>
        <v>0</v>
      </c>
      <c r="H381" s="165" t="e">
        <f t="shared" ref="H381:H410" si="92">(G381)/($C$33*$D$33)/B$13</f>
        <v>#DIV/0!</v>
      </c>
      <c r="I381" s="4"/>
    </row>
    <row r="382" spans="1:9" ht="12.75" customHeight="1" x14ac:dyDescent="0.2">
      <c r="A382" s="370"/>
      <c r="B382" s="152" t="s">
        <v>208</v>
      </c>
      <c r="C382" s="160"/>
      <c r="D382" s="2"/>
      <c r="E382" s="2"/>
      <c r="F382" s="216">
        <f>$F$42*$N$33</f>
        <v>0</v>
      </c>
      <c r="G382" s="166">
        <f t="shared" ref="G382:G409" si="93">+D382+E382+F382</f>
        <v>0</v>
      </c>
      <c r="H382" s="166" t="e">
        <f t="shared" si="92"/>
        <v>#DIV/0!</v>
      </c>
      <c r="I382" s="4"/>
    </row>
    <row r="383" spans="1:9" ht="12.75" customHeight="1" x14ac:dyDescent="0.2">
      <c r="A383" s="370"/>
      <c r="B383" s="152" t="s">
        <v>209</v>
      </c>
      <c r="C383" s="160"/>
      <c r="D383" s="2"/>
      <c r="E383" s="2"/>
      <c r="F383" s="216">
        <f>$F$43*$N$33</f>
        <v>0</v>
      </c>
      <c r="G383" s="166">
        <f t="shared" ref="G383" si="94">+D383+E383+F383</f>
        <v>0</v>
      </c>
      <c r="H383" s="166" t="e">
        <f t="shared" ref="H383" si="95">(G383)/($C$33*$D$33)/B$13</f>
        <v>#DIV/0!</v>
      </c>
      <c r="I383" s="4"/>
    </row>
    <row r="384" spans="1:9" ht="12.75" customHeight="1" x14ac:dyDescent="0.2">
      <c r="A384" s="370"/>
      <c r="B384" s="152" t="s">
        <v>129</v>
      </c>
      <c r="C384" s="161"/>
      <c r="D384" s="2"/>
      <c r="E384" s="2"/>
      <c r="F384" s="217">
        <f>$F$44*$N$33</f>
        <v>0</v>
      </c>
      <c r="G384" s="167">
        <f t="shared" si="93"/>
        <v>0</v>
      </c>
      <c r="H384" s="167" t="e">
        <f t="shared" si="92"/>
        <v>#DIV/0!</v>
      </c>
      <c r="I384" s="4"/>
    </row>
    <row r="385" spans="1:9" ht="12.75" customHeight="1" thickBot="1" x14ac:dyDescent="0.25">
      <c r="A385" s="370"/>
      <c r="B385" s="153" t="s">
        <v>143</v>
      </c>
      <c r="C385" s="160"/>
      <c r="D385" s="2"/>
      <c r="E385" s="2"/>
      <c r="F385" s="216">
        <f>$F$45*$N$33</f>
        <v>0</v>
      </c>
      <c r="G385" s="166">
        <f t="shared" si="93"/>
        <v>0</v>
      </c>
      <c r="H385" s="166" t="e">
        <f t="shared" si="92"/>
        <v>#DIV/0!</v>
      </c>
      <c r="I385" s="4"/>
    </row>
    <row r="386" spans="1:9" ht="12.75" customHeight="1" x14ac:dyDescent="0.2">
      <c r="A386" s="369" t="s">
        <v>156</v>
      </c>
      <c r="B386" s="151" t="s">
        <v>130</v>
      </c>
      <c r="C386" s="163"/>
      <c r="D386" s="84"/>
      <c r="E386" s="84"/>
      <c r="F386" s="218">
        <f>$F$46*$N$33</f>
        <v>0</v>
      </c>
      <c r="G386" s="169">
        <f t="shared" si="93"/>
        <v>0</v>
      </c>
      <c r="H386" s="169" t="e">
        <f t="shared" si="92"/>
        <v>#DIV/0!</v>
      </c>
      <c r="I386" s="4"/>
    </row>
    <row r="387" spans="1:9" ht="12.75" customHeight="1" x14ac:dyDescent="0.2">
      <c r="A387" s="371"/>
      <c r="B387" s="152" t="s">
        <v>210</v>
      </c>
      <c r="C387" s="160"/>
      <c r="D387" s="2"/>
      <c r="E387" s="2"/>
      <c r="F387" s="216">
        <f>$F$47*$N$33</f>
        <v>0</v>
      </c>
      <c r="G387" s="166">
        <f t="shared" si="93"/>
        <v>0</v>
      </c>
      <c r="H387" s="166" t="e">
        <f t="shared" si="92"/>
        <v>#DIV/0!</v>
      </c>
      <c r="I387" s="4"/>
    </row>
    <row r="388" spans="1:9" ht="12.75" customHeight="1" x14ac:dyDescent="0.2">
      <c r="A388" s="371"/>
      <c r="B388" s="152" t="s">
        <v>211</v>
      </c>
      <c r="C388" s="160"/>
      <c r="D388" s="2"/>
      <c r="E388" s="2"/>
      <c r="F388" s="216">
        <f>$F$48*$N$33</f>
        <v>0</v>
      </c>
      <c r="G388" s="166">
        <f t="shared" ref="G388:G389" si="96">+D388+E388+F388</f>
        <v>0</v>
      </c>
      <c r="H388" s="166" t="e">
        <f t="shared" ref="H388:H389" si="97">(G388)/($C$33*$D$33)/B$13</f>
        <v>#DIV/0!</v>
      </c>
      <c r="I388" s="4"/>
    </row>
    <row r="389" spans="1:9" ht="12.75" customHeight="1" x14ac:dyDescent="0.2">
      <c r="A389" s="371"/>
      <c r="B389" s="152" t="s">
        <v>212</v>
      </c>
      <c r="C389" s="160"/>
      <c r="D389" s="2"/>
      <c r="E389" s="2"/>
      <c r="F389" s="216">
        <f>$F$49*$N$33</f>
        <v>0</v>
      </c>
      <c r="G389" s="166">
        <f t="shared" si="96"/>
        <v>0</v>
      </c>
      <c r="H389" s="166" t="e">
        <f t="shared" si="97"/>
        <v>#DIV/0!</v>
      </c>
      <c r="I389" s="4"/>
    </row>
    <row r="390" spans="1:9" ht="12.75" customHeight="1" x14ac:dyDescent="0.2">
      <c r="A390" s="371"/>
      <c r="B390" s="152" t="s">
        <v>131</v>
      </c>
      <c r="C390" s="160"/>
      <c r="D390" s="2"/>
      <c r="E390" s="2"/>
      <c r="F390" s="216">
        <f>$F$50*$N$33</f>
        <v>0</v>
      </c>
      <c r="G390" s="166">
        <f t="shared" si="93"/>
        <v>0</v>
      </c>
      <c r="H390" s="166" t="e">
        <f t="shared" si="92"/>
        <v>#DIV/0!</v>
      </c>
      <c r="I390" s="4"/>
    </row>
    <row r="391" spans="1:9" ht="12.75" customHeight="1" thickBot="1" x14ac:dyDescent="0.25">
      <c r="A391" s="371"/>
      <c r="B391" s="152" t="s">
        <v>152</v>
      </c>
      <c r="C391" s="160"/>
      <c r="D391" s="2"/>
      <c r="E391" s="2"/>
      <c r="F391" s="216">
        <f>$F$51*$N$33</f>
        <v>0</v>
      </c>
      <c r="G391" s="166">
        <f t="shared" si="93"/>
        <v>0</v>
      </c>
      <c r="H391" s="166" t="e">
        <f t="shared" si="92"/>
        <v>#DIV/0!</v>
      </c>
      <c r="I391" s="4"/>
    </row>
    <row r="392" spans="1:9" ht="12.75" customHeight="1" thickBot="1" x14ac:dyDescent="0.25">
      <c r="A392" s="347" t="s">
        <v>214</v>
      </c>
      <c r="B392" s="352" t="s">
        <v>215</v>
      </c>
      <c r="C392" s="349"/>
      <c r="D392" s="356"/>
      <c r="E392" s="356"/>
      <c r="F392" s="357">
        <f>$F$52*$N$33</f>
        <v>0</v>
      </c>
      <c r="G392" s="358">
        <f t="shared" ref="G392" si="98">+D392+E392+F392</f>
        <v>0</v>
      </c>
      <c r="H392" s="358" t="e">
        <f t="shared" ref="H392" si="99">(G392)/($C$33*$D$33)/B$13</f>
        <v>#DIV/0!</v>
      </c>
      <c r="I392" s="4"/>
    </row>
    <row r="393" spans="1:9" ht="12.75" customHeight="1" x14ac:dyDescent="0.2">
      <c r="A393" s="373" t="s">
        <v>157</v>
      </c>
      <c r="B393" s="179" t="s">
        <v>117</v>
      </c>
      <c r="C393" s="163"/>
      <c r="D393" s="84"/>
      <c r="E393" s="84"/>
      <c r="F393" s="219">
        <f>$F$53*$N$33</f>
        <v>0</v>
      </c>
      <c r="G393" s="169">
        <f t="shared" si="93"/>
        <v>0</v>
      </c>
      <c r="H393" s="169" t="e">
        <f t="shared" si="92"/>
        <v>#DIV/0!</v>
      </c>
      <c r="I393" s="4"/>
    </row>
    <row r="394" spans="1:9" ht="12.75" customHeight="1" x14ac:dyDescent="0.2">
      <c r="A394" s="374"/>
      <c r="B394" s="180" t="s">
        <v>149</v>
      </c>
      <c r="C394" s="187"/>
      <c r="D394" s="2"/>
      <c r="E394" s="2"/>
      <c r="F394" s="220">
        <f>$F$54*$N$33</f>
        <v>0</v>
      </c>
      <c r="G394" s="199">
        <f t="shared" si="93"/>
        <v>0</v>
      </c>
      <c r="H394" s="199" t="e">
        <f t="shared" si="92"/>
        <v>#DIV/0!</v>
      </c>
      <c r="I394" s="4"/>
    </row>
    <row r="395" spans="1:9" ht="12.75" customHeight="1" x14ac:dyDescent="0.2">
      <c r="A395" s="374"/>
      <c r="B395" s="181" t="s">
        <v>119</v>
      </c>
      <c r="C395" s="187"/>
      <c r="D395" s="230">
        <f>(SUM(D381:D394)+SUM(D396:D398)+SUM(D400:D408))*$B$8</f>
        <v>0</v>
      </c>
      <c r="E395" s="230">
        <f>(SUM(E381:E394)+SUM(E396:E398)+SUM(E400:E408))*$B$8</f>
        <v>0</v>
      </c>
      <c r="F395" s="220">
        <f>$F$55*$N$33</f>
        <v>0</v>
      </c>
      <c r="G395" s="199">
        <f t="shared" si="93"/>
        <v>0</v>
      </c>
      <c r="H395" s="199" t="e">
        <f t="shared" si="92"/>
        <v>#DIV/0!</v>
      </c>
      <c r="I395" s="4"/>
    </row>
    <row r="396" spans="1:9" ht="12.75" customHeight="1" thickBot="1" x14ac:dyDescent="0.25">
      <c r="A396" s="374"/>
      <c r="B396" s="180" t="s">
        <v>118</v>
      </c>
      <c r="C396" s="160"/>
      <c r="D396" s="91"/>
      <c r="E396" s="91"/>
      <c r="F396" s="221">
        <f>$F$56*$N$33</f>
        <v>0</v>
      </c>
      <c r="G396" s="166">
        <f t="shared" si="93"/>
        <v>0</v>
      </c>
      <c r="H396" s="166" t="e">
        <f t="shared" si="92"/>
        <v>#DIV/0!</v>
      </c>
      <c r="I396" s="4"/>
    </row>
    <row r="397" spans="1:9" ht="12.75" customHeight="1" x14ac:dyDescent="0.2">
      <c r="A397" s="373" t="s">
        <v>110</v>
      </c>
      <c r="B397" s="179" t="s">
        <v>113</v>
      </c>
      <c r="C397" s="163"/>
      <c r="D397" s="90"/>
      <c r="E397" s="90"/>
      <c r="F397" s="219">
        <f>$F$57*$N$33</f>
        <v>0</v>
      </c>
      <c r="G397" s="169">
        <f t="shared" si="93"/>
        <v>0</v>
      </c>
      <c r="H397" s="169" t="e">
        <f t="shared" si="92"/>
        <v>#DIV/0!</v>
      </c>
      <c r="I397" s="4"/>
    </row>
    <row r="398" spans="1:9" ht="12.75" customHeight="1" x14ac:dyDescent="0.2">
      <c r="A398" s="375"/>
      <c r="B398" s="340" t="s">
        <v>213</v>
      </c>
      <c r="C398" s="342"/>
      <c r="D398" s="341"/>
      <c r="E398" s="341"/>
      <c r="F398" s="220">
        <f>$F$58*$N$33</f>
        <v>0</v>
      </c>
      <c r="G398" s="199">
        <f t="shared" ref="G398" si="100">+D398+E398+F398</f>
        <v>0</v>
      </c>
      <c r="H398" s="199" t="e">
        <f t="shared" ref="H398" si="101">(G398)/($C$33*$D$33)/B$13</f>
        <v>#DIV/0!</v>
      </c>
      <c r="I398" s="4"/>
    </row>
    <row r="399" spans="1:9" ht="21" customHeight="1" thickBot="1" x14ac:dyDescent="0.25">
      <c r="A399" s="376"/>
      <c r="B399" s="182" t="s">
        <v>120</v>
      </c>
      <c r="C399" s="188"/>
      <c r="D399" s="230">
        <f>(SUM(D381:D394)+SUM(D396:D398)+SUM(D400:D408))*$B$7</f>
        <v>0</v>
      </c>
      <c r="E399" s="230">
        <f>(SUM(E381:E394)+SUM(E396:E398)+SUM(E400:E408))*$B$7</f>
        <v>0</v>
      </c>
      <c r="F399" s="222">
        <f>$F$59*$N$33</f>
        <v>0</v>
      </c>
      <c r="G399" s="200">
        <f t="shared" si="93"/>
        <v>0</v>
      </c>
      <c r="H399" s="200" t="e">
        <f t="shared" si="92"/>
        <v>#DIV/0!</v>
      </c>
      <c r="I399" s="4"/>
    </row>
    <row r="400" spans="1:9" ht="12.75" customHeight="1" x14ac:dyDescent="0.2">
      <c r="A400" s="375" t="s">
        <v>144</v>
      </c>
      <c r="B400" s="183" t="s">
        <v>114</v>
      </c>
      <c r="C400" s="189"/>
      <c r="D400" s="191"/>
      <c r="E400" s="170"/>
      <c r="F400" s="223">
        <f>$F$60*$N$33</f>
        <v>0</v>
      </c>
      <c r="G400" s="201">
        <f t="shared" si="93"/>
        <v>0</v>
      </c>
      <c r="H400" s="201" t="e">
        <f t="shared" si="92"/>
        <v>#DIV/0!</v>
      </c>
      <c r="I400" s="4"/>
    </row>
    <row r="401" spans="1:9" ht="12.75" customHeight="1" x14ac:dyDescent="0.2">
      <c r="A401" s="384"/>
      <c r="B401" s="184" t="s">
        <v>132</v>
      </c>
      <c r="C401" s="161"/>
      <c r="D401" s="192"/>
      <c r="E401" s="171"/>
      <c r="F401" s="224">
        <f>$F$61*$N$33</f>
        <v>0</v>
      </c>
      <c r="G401" s="167">
        <f t="shared" si="93"/>
        <v>0</v>
      </c>
      <c r="H401" s="167" t="e">
        <f t="shared" si="92"/>
        <v>#DIV/0!</v>
      </c>
      <c r="I401" s="4"/>
    </row>
    <row r="402" spans="1:9" ht="12.75" customHeight="1" x14ac:dyDescent="0.2">
      <c r="A402" s="384"/>
      <c r="B402" s="184" t="s">
        <v>134</v>
      </c>
      <c r="C402" s="161"/>
      <c r="D402" s="192"/>
      <c r="E402" s="171"/>
      <c r="F402" s="224">
        <f>$F$62*$N$33</f>
        <v>0</v>
      </c>
      <c r="G402" s="167">
        <f t="shared" si="93"/>
        <v>0</v>
      </c>
      <c r="H402" s="167" t="e">
        <f t="shared" si="92"/>
        <v>#DIV/0!</v>
      </c>
      <c r="I402" s="4"/>
    </row>
    <row r="403" spans="1:9" ht="12.75" customHeight="1" thickBot="1" x14ac:dyDescent="0.25">
      <c r="A403" s="384"/>
      <c r="B403" s="180" t="s">
        <v>133</v>
      </c>
      <c r="C403" s="160"/>
      <c r="D403" s="193"/>
      <c r="E403" s="172"/>
      <c r="F403" s="221">
        <f>$F$63*$N$33</f>
        <v>0</v>
      </c>
      <c r="G403" s="166">
        <f t="shared" si="93"/>
        <v>0</v>
      </c>
      <c r="H403" s="166" t="e">
        <f t="shared" si="92"/>
        <v>#DIV/0!</v>
      </c>
      <c r="I403" s="4"/>
    </row>
    <row r="404" spans="1:9" ht="12.75" customHeight="1" x14ac:dyDescent="0.2">
      <c r="A404" s="385" t="s">
        <v>122</v>
      </c>
      <c r="B404" s="179" t="s">
        <v>150</v>
      </c>
      <c r="C404" s="163"/>
      <c r="D404" s="194"/>
      <c r="E404" s="175"/>
      <c r="F404" s="219">
        <f>$F$64*$N$33</f>
        <v>0</v>
      </c>
      <c r="G404" s="169">
        <f t="shared" si="93"/>
        <v>0</v>
      </c>
      <c r="H404" s="169" t="e">
        <f t="shared" si="92"/>
        <v>#DIV/0!</v>
      </c>
      <c r="I404" s="4"/>
    </row>
    <row r="405" spans="1:9" ht="44.25" customHeight="1" thickBot="1" x14ac:dyDescent="0.25">
      <c r="A405" s="386"/>
      <c r="B405" s="180" t="s">
        <v>151</v>
      </c>
      <c r="C405" s="187"/>
      <c r="D405" s="195"/>
      <c r="E405" s="176"/>
      <c r="F405" s="220">
        <f>$F$65*$N$33</f>
        <v>0</v>
      </c>
      <c r="G405" s="199">
        <f t="shared" si="93"/>
        <v>0</v>
      </c>
      <c r="H405" s="199" t="e">
        <f t="shared" si="92"/>
        <v>#DIV/0!</v>
      </c>
      <c r="I405" s="4"/>
    </row>
    <row r="406" spans="1:9" ht="12.75" customHeight="1" x14ac:dyDescent="0.2">
      <c r="A406" s="375" t="s">
        <v>123</v>
      </c>
      <c r="B406" s="186" t="s">
        <v>124</v>
      </c>
      <c r="C406" s="159"/>
      <c r="D406" s="197"/>
      <c r="E406" s="176"/>
      <c r="F406" s="226">
        <f>$F$66*$N$33</f>
        <v>0</v>
      </c>
      <c r="G406" s="165">
        <f t="shared" si="93"/>
        <v>0</v>
      </c>
      <c r="H406" s="165" t="e">
        <f t="shared" si="92"/>
        <v>#DIV/0!</v>
      </c>
      <c r="I406" s="4"/>
    </row>
    <row r="407" spans="1:9" ht="12.75" customHeight="1" thickBot="1" x14ac:dyDescent="0.25">
      <c r="A407" s="384"/>
      <c r="B407" s="180" t="s">
        <v>125</v>
      </c>
      <c r="C407" s="187"/>
      <c r="D407" s="195"/>
      <c r="E407" s="176"/>
      <c r="F407" s="220">
        <f>$F$67*$N$33</f>
        <v>0</v>
      </c>
      <c r="G407" s="199">
        <f t="shared" si="93"/>
        <v>0</v>
      </c>
      <c r="H407" s="199" t="e">
        <f t="shared" si="92"/>
        <v>#DIV/0!</v>
      </c>
      <c r="I407" s="4"/>
    </row>
    <row r="408" spans="1:9" ht="12.75" customHeight="1" thickBot="1" x14ac:dyDescent="0.25">
      <c r="A408" s="384"/>
      <c r="B408" s="185" t="s">
        <v>126</v>
      </c>
      <c r="C408" s="162"/>
      <c r="D408" s="196"/>
      <c r="E408" s="175"/>
      <c r="F408" s="225">
        <f>$F$68*$N$33</f>
        <v>0</v>
      </c>
      <c r="G408" s="168">
        <f t="shared" si="93"/>
        <v>0</v>
      </c>
      <c r="H408" s="168" t="e">
        <f t="shared" si="92"/>
        <v>#DIV/0!</v>
      </c>
      <c r="I408" s="4"/>
    </row>
    <row r="409" spans="1:9" ht="12.75" customHeight="1" thickBot="1" x14ac:dyDescent="0.25">
      <c r="A409" s="202"/>
      <c r="B409" s="203" t="s">
        <v>6</v>
      </c>
      <c r="C409" s="204"/>
      <c r="D409" s="205"/>
      <c r="E409" s="206"/>
      <c r="F409" s="227">
        <f>$F$69*$N$33</f>
        <v>0</v>
      </c>
      <c r="G409" s="207">
        <f t="shared" si="93"/>
        <v>0</v>
      </c>
      <c r="H409" s="207" t="e">
        <f t="shared" si="92"/>
        <v>#DIV/0!</v>
      </c>
      <c r="I409" s="4"/>
    </row>
    <row r="410" spans="1:9" ht="12.75" customHeight="1" thickBot="1" x14ac:dyDescent="0.25">
      <c r="A410" s="208"/>
      <c r="B410" s="209" t="s">
        <v>2</v>
      </c>
      <c r="C410" s="210"/>
      <c r="D410" s="211">
        <f>SUM(D381:D409)</f>
        <v>0</v>
      </c>
      <c r="E410" s="212">
        <f>SUM(E381:E409)</f>
        <v>0</v>
      </c>
      <c r="F410" s="213">
        <f>SUM(F381:F409)</f>
        <v>0</v>
      </c>
      <c r="G410" s="214">
        <f>SUM(G381:G409)</f>
        <v>0</v>
      </c>
      <c r="H410" s="214" t="e">
        <f t="shared" si="92"/>
        <v>#DIV/0!</v>
      </c>
      <c r="I410" s="4"/>
    </row>
    <row r="411" spans="1:9" ht="12.75" customHeight="1" thickBot="1" x14ac:dyDescent="0.25">
      <c r="A411" s="148"/>
      <c r="B411" s="149"/>
      <c r="C411" s="150"/>
      <c r="D411" s="14"/>
      <c r="E411" s="14"/>
      <c r="F411" s="14"/>
      <c r="G411" s="14"/>
      <c r="H411" s="4"/>
      <c r="I411" s="4"/>
    </row>
    <row r="412" spans="1:9" ht="12.75" customHeight="1" thickBot="1" x14ac:dyDescent="0.25">
      <c r="B412" s="377" t="str">
        <f>+B34</f>
        <v>Ydelse 11</v>
      </c>
      <c r="C412" s="378"/>
      <c r="D412" s="379" t="s">
        <v>0</v>
      </c>
      <c r="I412" s="4"/>
    </row>
    <row r="413" spans="1:9" ht="12.75" customHeight="1" thickBot="1" x14ac:dyDescent="0.25">
      <c r="B413" t="s">
        <v>0</v>
      </c>
      <c r="I413" s="4"/>
    </row>
    <row r="414" spans="1:9" ht="48.75" customHeight="1" thickBot="1" x14ac:dyDescent="0.25">
      <c r="A414" s="80" t="s">
        <v>4</v>
      </c>
      <c r="B414" s="83" t="s">
        <v>5</v>
      </c>
      <c r="C414" s="33" t="s">
        <v>146</v>
      </c>
      <c r="D414" s="80" t="str">
        <f>+D380</f>
        <v>Budget 2025</v>
      </c>
      <c r="E414" s="82" t="s">
        <v>145</v>
      </c>
      <c r="F414" s="81" t="s">
        <v>9</v>
      </c>
      <c r="G414" s="81" t="s">
        <v>127</v>
      </c>
      <c r="H414" s="83" t="s">
        <v>10</v>
      </c>
      <c r="I414" s="4"/>
    </row>
    <row r="415" spans="1:9" ht="12.75" customHeight="1" x14ac:dyDescent="0.2">
      <c r="A415" s="387" t="s">
        <v>154</v>
      </c>
      <c r="B415" s="152" t="s">
        <v>155</v>
      </c>
      <c r="C415" s="159"/>
      <c r="D415" s="84"/>
      <c r="E415" s="84"/>
      <c r="F415" s="215">
        <f>$F$41*$N$34</f>
        <v>0</v>
      </c>
      <c r="G415" s="165">
        <f>+D415+E415+F415</f>
        <v>0</v>
      </c>
      <c r="H415" s="165" t="e">
        <f t="shared" ref="H415:H444" si="102">(G415)/($C$34*$D$34)/B$13</f>
        <v>#DIV/0!</v>
      </c>
      <c r="I415" s="4"/>
    </row>
    <row r="416" spans="1:9" ht="12.75" customHeight="1" x14ac:dyDescent="0.2">
      <c r="A416" s="388"/>
      <c r="B416" s="152" t="s">
        <v>208</v>
      </c>
      <c r="C416" s="160"/>
      <c r="D416" s="2"/>
      <c r="E416" s="2"/>
      <c r="F416" s="216">
        <f>$F$42*$N$34</f>
        <v>0</v>
      </c>
      <c r="G416" s="166">
        <f t="shared" ref="G416:G443" si="103">+D416+E416+F416</f>
        <v>0</v>
      </c>
      <c r="H416" s="166" t="e">
        <f t="shared" si="102"/>
        <v>#DIV/0!</v>
      </c>
      <c r="I416" s="4"/>
    </row>
    <row r="417" spans="1:9" ht="12.75" customHeight="1" x14ac:dyDescent="0.2">
      <c r="A417" s="388"/>
      <c r="B417" s="152" t="s">
        <v>209</v>
      </c>
      <c r="C417" s="160"/>
      <c r="D417" s="2"/>
      <c r="E417" s="2"/>
      <c r="F417" s="216">
        <f>$F$43*$N$34</f>
        <v>0</v>
      </c>
      <c r="G417" s="166">
        <f t="shared" ref="G417" si="104">+D417+E417+F417</f>
        <v>0</v>
      </c>
      <c r="H417" s="166" t="e">
        <f t="shared" ref="H417" si="105">(G417)/($C$34*$D$34)/B$13</f>
        <v>#DIV/0!</v>
      </c>
      <c r="I417" s="4"/>
    </row>
    <row r="418" spans="1:9" ht="12.75" customHeight="1" x14ac:dyDescent="0.2">
      <c r="A418" s="388"/>
      <c r="B418" s="152" t="s">
        <v>129</v>
      </c>
      <c r="C418" s="161"/>
      <c r="D418" s="2"/>
      <c r="E418" s="2"/>
      <c r="F418" s="217">
        <f>$F$44*$N$34</f>
        <v>0</v>
      </c>
      <c r="G418" s="167">
        <f t="shared" si="103"/>
        <v>0</v>
      </c>
      <c r="H418" s="167" t="e">
        <f t="shared" si="102"/>
        <v>#DIV/0!</v>
      </c>
      <c r="I418" s="4"/>
    </row>
    <row r="419" spans="1:9" ht="12.75" customHeight="1" thickBot="1" x14ac:dyDescent="0.25">
      <c r="A419" s="389"/>
      <c r="B419" s="153" t="s">
        <v>143</v>
      </c>
      <c r="C419" s="160"/>
      <c r="D419" s="2"/>
      <c r="E419" s="2"/>
      <c r="F419" s="216">
        <f>$F$45*$N$34</f>
        <v>0</v>
      </c>
      <c r="G419" s="166">
        <f t="shared" si="103"/>
        <v>0</v>
      </c>
      <c r="H419" s="166" t="e">
        <f t="shared" si="102"/>
        <v>#DIV/0!</v>
      </c>
      <c r="I419" s="4"/>
    </row>
    <row r="420" spans="1:9" ht="12.75" customHeight="1" x14ac:dyDescent="0.2">
      <c r="A420" s="369" t="s">
        <v>156</v>
      </c>
      <c r="B420" s="151" t="s">
        <v>130</v>
      </c>
      <c r="C420" s="163"/>
      <c r="D420" s="84"/>
      <c r="E420" s="84"/>
      <c r="F420" s="218">
        <f>$F$46*$N$34</f>
        <v>0</v>
      </c>
      <c r="G420" s="169">
        <f t="shared" si="103"/>
        <v>0</v>
      </c>
      <c r="H420" s="169" t="e">
        <f t="shared" si="102"/>
        <v>#DIV/0!</v>
      </c>
      <c r="I420" s="4"/>
    </row>
    <row r="421" spans="1:9" ht="12.75" customHeight="1" x14ac:dyDescent="0.2">
      <c r="A421" s="371"/>
      <c r="B421" s="152" t="s">
        <v>210</v>
      </c>
      <c r="C421" s="160"/>
      <c r="D421" s="2"/>
      <c r="E421" s="2"/>
      <c r="F421" s="216">
        <f>$F$47*$N$34</f>
        <v>0</v>
      </c>
      <c r="G421" s="166">
        <f t="shared" si="103"/>
        <v>0</v>
      </c>
      <c r="H421" s="166" t="e">
        <f t="shared" si="102"/>
        <v>#DIV/0!</v>
      </c>
      <c r="I421" s="4"/>
    </row>
    <row r="422" spans="1:9" ht="12.75" customHeight="1" x14ac:dyDescent="0.2">
      <c r="A422" s="371"/>
      <c r="B422" s="152" t="s">
        <v>211</v>
      </c>
      <c r="C422" s="160"/>
      <c r="D422" s="2"/>
      <c r="E422" s="2"/>
      <c r="F422" s="216">
        <f>$F$48*$N$34</f>
        <v>0</v>
      </c>
      <c r="G422" s="166">
        <f t="shared" ref="G422:G423" si="106">+D422+E422+F422</f>
        <v>0</v>
      </c>
      <c r="H422" s="166" t="e">
        <f t="shared" ref="H422:H423" si="107">(G422)/($C$34*$D$34)/B$13</f>
        <v>#DIV/0!</v>
      </c>
      <c r="I422" s="4"/>
    </row>
    <row r="423" spans="1:9" ht="12.75" customHeight="1" x14ac:dyDescent="0.2">
      <c r="A423" s="371"/>
      <c r="B423" s="152" t="s">
        <v>212</v>
      </c>
      <c r="C423" s="160"/>
      <c r="D423" s="2"/>
      <c r="E423" s="2"/>
      <c r="F423" s="216">
        <f>$F$49*$N$34</f>
        <v>0</v>
      </c>
      <c r="G423" s="166">
        <f t="shared" si="106"/>
        <v>0</v>
      </c>
      <c r="H423" s="166" t="e">
        <f t="shared" si="107"/>
        <v>#DIV/0!</v>
      </c>
      <c r="I423" s="4"/>
    </row>
    <row r="424" spans="1:9" ht="12.75" customHeight="1" x14ac:dyDescent="0.2">
      <c r="A424" s="371"/>
      <c r="B424" s="152" t="s">
        <v>131</v>
      </c>
      <c r="C424" s="160"/>
      <c r="D424" s="2"/>
      <c r="E424" s="2"/>
      <c r="F424" s="216">
        <f>$F$50*$N$34</f>
        <v>0</v>
      </c>
      <c r="G424" s="166">
        <f t="shared" si="103"/>
        <v>0</v>
      </c>
      <c r="H424" s="166" t="e">
        <f t="shared" si="102"/>
        <v>#DIV/0!</v>
      </c>
      <c r="I424" s="4"/>
    </row>
    <row r="425" spans="1:9" ht="12.75" customHeight="1" thickBot="1" x14ac:dyDescent="0.25">
      <c r="A425" s="371"/>
      <c r="B425" s="152" t="s">
        <v>152</v>
      </c>
      <c r="C425" s="160"/>
      <c r="D425" s="2"/>
      <c r="E425" s="2"/>
      <c r="F425" s="216">
        <f>$F$51*$N$34</f>
        <v>0</v>
      </c>
      <c r="G425" s="166">
        <f t="shared" si="103"/>
        <v>0</v>
      </c>
      <c r="H425" s="166" t="e">
        <f t="shared" si="102"/>
        <v>#DIV/0!</v>
      </c>
      <c r="I425" s="4"/>
    </row>
    <row r="426" spans="1:9" ht="12.75" customHeight="1" thickBot="1" x14ac:dyDescent="0.25">
      <c r="A426" s="347" t="s">
        <v>214</v>
      </c>
      <c r="B426" s="352" t="s">
        <v>215</v>
      </c>
      <c r="C426" s="349"/>
      <c r="D426" s="356"/>
      <c r="E426" s="356"/>
      <c r="F426" s="357">
        <f>$F$52*$N$34</f>
        <v>0</v>
      </c>
      <c r="G426" s="358">
        <f t="shared" ref="G426" si="108">+D426+E426+F426</f>
        <v>0</v>
      </c>
      <c r="H426" s="358" t="e">
        <f t="shared" ref="H426" si="109">(G426)/($C$34*$D$34)/B$13</f>
        <v>#DIV/0!</v>
      </c>
      <c r="I426" s="4"/>
    </row>
    <row r="427" spans="1:9" ht="12.75" customHeight="1" x14ac:dyDescent="0.2">
      <c r="A427" s="373" t="s">
        <v>157</v>
      </c>
      <c r="B427" s="179" t="s">
        <v>117</v>
      </c>
      <c r="C427" s="163"/>
      <c r="D427" s="84"/>
      <c r="E427" s="84"/>
      <c r="F427" s="219">
        <f>$F$53*$N$34</f>
        <v>0</v>
      </c>
      <c r="G427" s="169">
        <f t="shared" si="103"/>
        <v>0</v>
      </c>
      <c r="H427" s="169" t="e">
        <f t="shared" si="102"/>
        <v>#DIV/0!</v>
      </c>
      <c r="I427" s="4"/>
    </row>
    <row r="428" spans="1:9" ht="12.75" customHeight="1" x14ac:dyDescent="0.2">
      <c r="A428" s="374"/>
      <c r="B428" s="180" t="s">
        <v>149</v>
      </c>
      <c r="C428" s="187"/>
      <c r="D428" s="2"/>
      <c r="E428" s="2"/>
      <c r="F428" s="220">
        <f>$F$54*$N$34</f>
        <v>0</v>
      </c>
      <c r="G428" s="199">
        <f t="shared" si="103"/>
        <v>0</v>
      </c>
      <c r="H428" s="199" t="e">
        <f t="shared" si="102"/>
        <v>#DIV/0!</v>
      </c>
      <c r="I428" s="4"/>
    </row>
    <row r="429" spans="1:9" ht="12.75" customHeight="1" x14ac:dyDescent="0.2">
      <c r="A429" s="374"/>
      <c r="B429" s="181" t="s">
        <v>119</v>
      </c>
      <c r="C429" s="187"/>
      <c r="D429" s="230">
        <f>(SUM(D415:D428)+SUM(D430:D432)+SUM(D434:D442))*$B$8</f>
        <v>0</v>
      </c>
      <c r="E429" s="10">
        <f>(SUM(E415:E428)+SUM(E430:E432)+SUM(E434:E442))*$B$8</f>
        <v>0</v>
      </c>
      <c r="F429" s="220">
        <f>$F$55*$N$34</f>
        <v>0</v>
      </c>
      <c r="G429" s="199">
        <f t="shared" si="103"/>
        <v>0</v>
      </c>
      <c r="H429" s="199" t="e">
        <f t="shared" si="102"/>
        <v>#DIV/0!</v>
      </c>
      <c r="I429" s="4"/>
    </row>
    <row r="430" spans="1:9" ht="12.75" customHeight="1" thickBot="1" x14ac:dyDescent="0.25">
      <c r="A430" s="374"/>
      <c r="B430" s="180" t="s">
        <v>118</v>
      </c>
      <c r="C430" s="160"/>
      <c r="D430" s="91"/>
      <c r="E430" s="91"/>
      <c r="F430" s="221">
        <f>$F$56*$N$34</f>
        <v>0</v>
      </c>
      <c r="G430" s="166">
        <f t="shared" si="103"/>
        <v>0</v>
      </c>
      <c r="H430" s="166" t="e">
        <f t="shared" si="102"/>
        <v>#DIV/0!</v>
      </c>
      <c r="I430" s="4"/>
    </row>
    <row r="431" spans="1:9" ht="12.75" customHeight="1" x14ac:dyDescent="0.2">
      <c r="A431" s="373" t="s">
        <v>110</v>
      </c>
      <c r="B431" s="179" t="s">
        <v>113</v>
      </c>
      <c r="C431" s="163"/>
      <c r="D431" s="90"/>
      <c r="E431" s="90"/>
      <c r="F431" s="219">
        <f>$F$57*$N$34</f>
        <v>0</v>
      </c>
      <c r="G431" s="169">
        <f t="shared" si="103"/>
        <v>0</v>
      </c>
      <c r="H431" s="169" t="e">
        <f t="shared" si="102"/>
        <v>#DIV/0!</v>
      </c>
      <c r="I431" s="4"/>
    </row>
    <row r="432" spans="1:9" ht="12.75" customHeight="1" x14ac:dyDescent="0.2">
      <c r="A432" s="375"/>
      <c r="B432" s="340" t="s">
        <v>213</v>
      </c>
      <c r="C432" s="342"/>
      <c r="D432" s="341"/>
      <c r="E432" s="341"/>
      <c r="F432" s="220">
        <f>$F$58*$N$34</f>
        <v>0</v>
      </c>
      <c r="G432" s="199">
        <f t="shared" ref="G432" si="110">+D432+E432+F432</f>
        <v>0</v>
      </c>
      <c r="H432" s="199" t="e">
        <f t="shared" ref="H432" si="111">(G432)/($C$34*$D$34)/B$13</f>
        <v>#DIV/0!</v>
      </c>
      <c r="I432" s="4"/>
    </row>
    <row r="433" spans="1:9" ht="18.75" customHeight="1" thickBot="1" x14ac:dyDescent="0.25">
      <c r="A433" s="376"/>
      <c r="B433" s="182" t="s">
        <v>120</v>
      </c>
      <c r="C433" s="188"/>
      <c r="D433" s="230">
        <f>(SUM(D415:D428)+SUM(D430:D432)+SUM(D434:D442))*$B$7</f>
        <v>0</v>
      </c>
      <c r="E433" s="230">
        <f>(SUM(E415:E428)+SUM(E430:E432)+SUM(E434:E442))*$B$7</f>
        <v>0</v>
      </c>
      <c r="F433" s="222">
        <f>$F$59*$N$34</f>
        <v>0</v>
      </c>
      <c r="G433" s="200">
        <f t="shared" si="103"/>
        <v>0</v>
      </c>
      <c r="H433" s="200" t="e">
        <f t="shared" si="102"/>
        <v>#DIV/0!</v>
      </c>
      <c r="I433" s="4"/>
    </row>
    <row r="434" spans="1:9" ht="12.75" customHeight="1" x14ac:dyDescent="0.2">
      <c r="A434" s="375" t="s">
        <v>144</v>
      </c>
      <c r="B434" s="183" t="s">
        <v>114</v>
      </c>
      <c r="C434" s="189"/>
      <c r="D434" s="191"/>
      <c r="E434" s="170"/>
      <c r="F434" s="223">
        <f>$F$60*$N$34</f>
        <v>0</v>
      </c>
      <c r="G434" s="201">
        <f t="shared" si="103"/>
        <v>0</v>
      </c>
      <c r="H434" s="201" t="e">
        <f t="shared" si="102"/>
        <v>#DIV/0!</v>
      </c>
      <c r="I434" s="4"/>
    </row>
    <row r="435" spans="1:9" ht="12.75" customHeight="1" x14ac:dyDescent="0.2">
      <c r="A435" s="384"/>
      <c r="B435" s="184" t="s">
        <v>132</v>
      </c>
      <c r="C435" s="161"/>
      <c r="D435" s="192"/>
      <c r="E435" s="171"/>
      <c r="F435" s="224">
        <f>$F$61*$N$34</f>
        <v>0</v>
      </c>
      <c r="G435" s="167">
        <f t="shared" si="103"/>
        <v>0</v>
      </c>
      <c r="H435" s="167" t="e">
        <f t="shared" si="102"/>
        <v>#DIV/0!</v>
      </c>
      <c r="I435" s="4"/>
    </row>
    <row r="436" spans="1:9" ht="12.75" customHeight="1" x14ac:dyDescent="0.2">
      <c r="A436" s="384"/>
      <c r="B436" s="184" t="s">
        <v>134</v>
      </c>
      <c r="C436" s="161"/>
      <c r="D436" s="192"/>
      <c r="E436" s="171"/>
      <c r="F436" s="224">
        <f>$F$62*$N$34</f>
        <v>0</v>
      </c>
      <c r="G436" s="167">
        <f t="shared" si="103"/>
        <v>0</v>
      </c>
      <c r="H436" s="167" t="e">
        <f t="shared" si="102"/>
        <v>#DIV/0!</v>
      </c>
      <c r="I436" s="4"/>
    </row>
    <row r="437" spans="1:9" ht="12.75" customHeight="1" thickBot="1" x14ac:dyDescent="0.25">
      <c r="A437" s="384"/>
      <c r="B437" s="180" t="s">
        <v>133</v>
      </c>
      <c r="C437" s="160"/>
      <c r="D437" s="193"/>
      <c r="E437" s="172"/>
      <c r="F437" s="221">
        <f>$F$63*$N$34</f>
        <v>0</v>
      </c>
      <c r="G437" s="166">
        <f t="shared" si="103"/>
        <v>0</v>
      </c>
      <c r="H437" s="166" t="e">
        <f t="shared" si="102"/>
        <v>#DIV/0!</v>
      </c>
      <c r="I437" s="4"/>
    </row>
    <row r="438" spans="1:9" ht="12.75" customHeight="1" x14ac:dyDescent="0.2">
      <c r="A438" s="385" t="s">
        <v>122</v>
      </c>
      <c r="B438" s="179" t="s">
        <v>150</v>
      </c>
      <c r="C438" s="163"/>
      <c r="D438" s="194"/>
      <c r="E438" s="175"/>
      <c r="F438" s="219">
        <f>$F$64*$N$34</f>
        <v>0</v>
      </c>
      <c r="G438" s="169">
        <f t="shared" si="103"/>
        <v>0</v>
      </c>
      <c r="H438" s="169" t="e">
        <f t="shared" si="102"/>
        <v>#DIV/0!</v>
      </c>
      <c r="I438" s="4"/>
    </row>
    <row r="439" spans="1:9" ht="31.5" customHeight="1" thickBot="1" x14ac:dyDescent="0.25">
      <c r="A439" s="386"/>
      <c r="B439" s="180" t="s">
        <v>151</v>
      </c>
      <c r="C439" s="187"/>
      <c r="D439" s="195"/>
      <c r="E439" s="176"/>
      <c r="F439" s="220">
        <f>$F$65*$N$34</f>
        <v>0</v>
      </c>
      <c r="G439" s="199">
        <f t="shared" si="103"/>
        <v>0</v>
      </c>
      <c r="H439" s="199" t="e">
        <f t="shared" si="102"/>
        <v>#DIV/0!</v>
      </c>
      <c r="I439" s="4"/>
    </row>
    <row r="440" spans="1:9" ht="12.75" customHeight="1" x14ac:dyDescent="0.2">
      <c r="A440" s="375" t="s">
        <v>123</v>
      </c>
      <c r="B440" s="186" t="s">
        <v>124</v>
      </c>
      <c r="C440" s="159"/>
      <c r="D440" s="197"/>
      <c r="E440" s="176"/>
      <c r="F440" s="226">
        <f>$F$66*$N$34</f>
        <v>0</v>
      </c>
      <c r="G440" s="165">
        <f t="shared" si="103"/>
        <v>0</v>
      </c>
      <c r="H440" s="165" t="e">
        <f t="shared" si="102"/>
        <v>#DIV/0!</v>
      </c>
      <c r="I440" s="4"/>
    </row>
    <row r="441" spans="1:9" ht="12.75" customHeight="1" thickBot="1" x14ac:dyDescent="0.25">
      <c r="A441" s="384"/>
      <c r="B441" s="180" t="s">
        <v>125</v>
      </c>
      <c r="C441" s="187"/>
      <c r="D441" s="195"/>
      <c r="E441" s="176"/>
      <c r="F441" s="220">
        <f>$F$67*$N$34</f>
        <v>0</v>
      </c>
      <c r="G441" s="199">
        <f t="shared" si="103"/>
        <v>0</v>
      </c>
      <c r="H441" s="199" t="e">
        <f t="shared" si="102"/>
        <v>#DIV/0!</v>
      </c>
      <c r="I441" s="4"/>
    </row>
    <row r="442" spans="1:9" ht="12.75" customHeight="1" thickBot="1" x14ac:dyDescent="0.25">
      <c r="A442" s="384"/>
      <c r="B442" s="185" t="s">
        <v>126</v>
      </c>
      <c r="C442" s="162"/>
      <c r="D442" s="196"/>
      <c r="E442" s="175"/>
      <c r="F442" s="225">
        <f>$F$68*$N$34</f>
        <v>0</v>
      </c>
      <c r="G442" s="168">
        <f t="shared" si="103"/>
        <v>0</v>
      </c>
      <c r="H442" s="168" t="e">
        <f t="shared" si="102"/>
        <v>#DIV/0!</v>
      </c>
      <c r="I442" s="4"/>
    </row>
    <row r="443" spans="1:9" ht="12.75" customHeight="1" thickBot="1" x14ac:dyDescent="0.25">
      <c r="A443" s="202"/>
      <c r="B443" s="203" t="s">
        <v>6</v>
      </c>
      <c r="C443" s="204"/>
      <c r="D443" s="205"/>
      <c r="E443" s="206"/>
      <c r="F443" s="227">
        <f>$F$69*$N$34</f>
        <v>0</v>
      </c>
      <c r="G443" s="207">
        <f t="shared" si="103"/>
        <v>0</v>
      </c>
      <c r="H443" s="207" t="e">
        <f t="shared" si="102"/>
        <v>#DIV/0!</v>
      </c>
      <c r="I443" s="4"/>
    </row>
    <row r="444" spans="1:9" ht="12.75" customHeight="1" thickBot="1" x14ac:dyDescent="0.25">
      <c r="A444" s="208"/>
      <c r="B444" s="209" t="s">
        <v>2</v>
      </c>
      <c r="C444" s="210"/>
      <c r="D444" s="211">
        <f>SUM(D415:D443)</f>
        <v>0</v>
      </c>
      <c r="E444" s="212">
        <f>SUM(E415:E443)</f>
        <v>0</v>
      </c>
      <c r="F444" s="213">
        <f>SUM(F415:F443)</f>
        <v>0</v>
      </c>
      <c r="G444" s="214">
        <f>SUM(G415:G443)</f>
        <v>0</v>
      </c>
      <c r="H444" s="214" t="e">
        <f t="shared" si="102"/>
        <v>#DIV/0!</v>
      </c>
      <c r="I444" s="4"/>
    </row>
    <row r="445" spans="1:9" ht="12.75" customHeight="1" thickBot="1" x14ac:dyDescent="0.25">
      <c r="A445" s="148"/>
      <c r="B445" s="149"/>
      <c r="C445" s="150"/>
      <c r="D445" s="14"/>
      <c r="E445" s="14"/>
      <c r="F445" s="14"/>
      <c r="G445" s="14"/>
      <c r="H445" s="4"/>
      <c r="I445" s="4"/>
    </row>
    <row r="446" spans="1:9" ht="12.75" customHeight="1" thickBot="1" x14ac:dyDescent="0.25">
      <c r="B446" s="377" t="str">
        <f>+B35</f>
        <v>Ydelse 12</v>
      </c>
      <c r="C446" s="378"/>
      <c r="D446" s="379" t="s">
        <v>0</v>
      </c>
      <c r="I446" s="4"/>
    </row>
    <row r="447" spans="1:9" ht="12.75" customHeight="1" thickBot="1" x14ac:dyDescent="0.25">
      <c r="B447" t="s">
        <v>0</v>
      </c>
      <c r="I447" s="4"/>
    </row>
    <row r="448" spans="1:9" ht="48.75" customHeight="1" thickBot="1" x14ac:dyDescent="0.25">
      <c r="A448" s="80" t="s">
        <v>4</v>
      </c>
      <c r="B448" s="83" t="s">
        <v>5</v>
      </c>
      <c r="C448" s="33" t="s">
        <v>146</v>
      </c>
      <c r="D448" s="80" t="str">
        <f>+D414</f>
        <v>Budget 2025</v>
      </c>
      <c r="E448" s="82" t="s">
        <v>145</v>
      </c>
      <c r="F448" s="81" t="s">
        <v>9</v>
      </c>
      <c r="G448" s="81" t="s">
        <v>127</v>
      </c>
      <c r="H448" s="83" t="s">
        <v>10</v>
      </c>
      <c r="I448" s="4"/>
    </row>
    <row r="449" spans="1:9" ht="12.75" customHeight="1" x14ac:dyDescent="0.2">
      <c r="A449" s="369" t="s">
        <v>154</v>
      </c>
      <c r="B449" s="152" t="s">
        <v>155</v>
      </c>
      <c r="C449" s="159"/>
      <c r="D449" s="84"/>
      <c r="E449" s="84"/>
      <c r="F449" s="215">
        <f>$F$41*$N$35</f>
        <v>0</v>
      </c>
      <c r="G449" s="165">
        <f>+D449+E449+F449</f>
        <v>0</v>
      </c>
      <c r="H449" s="165" t="e">
        <f t="shared" ref="H449:H478" si="112">(G449)/($C$35*$D$35)/B$13</f>
        <v>#DIV/0!</v>
      </c>
      <c r="I449" s="4"/>
    </row>
    <row r="450" spans="1:9" ht="12.75" customHeight="1" x14ac:dyDescent="0.2">
      <c r="A450" s="370"/>
      <c r="B450" s="152" t="s">
        <v>208</v>
      </c>
      <c r="C450" s="160"/>
      <c r="D450" s="2"/>
      <c r="E450" s="2"/>
      <c r="F450" s="216">
        <f>$F$42*$N$35</f>
        <v>0</v>
      </c>
      <c r="G450" s="166">
        <f t="shared" ref="G450:G477" si="113">+D450+E450+F450</f>
        <v>0</v>
      </c>
      <c r="H450" s="166" t="e">
        <f t="shared" si="112"/>
        <v>#DIV/0!</v>
      </c>
      <c r="I450" s="4"/>
    </row>
    <row r="451" spans="1:9" ht="12.75" customHeight="1" x14ac:dyDescent="0.2">
      <c r="A451" s="370"/>
      <c r="B451" s="152" t="s">
        <v>209</v>
      </c>
      <c r="C451" s="160"/>
      <c r="D451" s="2"/>
      <c r="E451" s="2"/>
      <c r="F451" s="216">
        <f>$F$43*$N$35</f>
        <v>0</v>
      </c>
      <c r="G451" s="166">
        <f t="shared" ref="G451" si="114">+D451+E451+F451</f>
        <v>0</v>
      </c>
      <c r="H451" s="166" t="e">
        <f t="shared" ref="H451" si="115">(G451)/($C$35*$D$35)/B$13</f>
        <v>#DIV/0!</v>
      </c>
      <c r="I451" s="4"/>
    </row>
    <row r="452" spans="1:9" ht="12.75" customHeight="1" x14ac:dyDescent="0.2">
      <c r="A452" s="370"/>
      <c r="B452" s="152" t="s">
        <v>129</v>
      </c>
      <c r="C452" s="161"/>
      <c r="D452" s="2"/>
      <c r="E452" s="2"/>
      <c r="F452" s="217">
        <f>$F$44*$N$35</f>
        <v>0</v>
      </c>
      <c r="G452" s="167">
        <f t="shared" si="113"/>
        <v>0</v>
      </c>
      <c r="H452" s="167" t="e">
        <f t="shared" si="112"/>
        <v>#DIV/0!</v>
      </c>
      <c r="I452" s="4"/>
    </row>
    <row r="453" spans="1:9" ht="12.75" customHeight="1" thickBot="1" x14ac:dyDescent="0.25">
      <c r="A453" s="370"/>
      <c r="B453" s="153" t="s">
        <v>143</v>
      </c>
      <c r="C453" s="160"/>
      <c r="D453" s="2"/>
      <c r="E453" s="2"/>
      <c r="F453" s="216">
        <f>$F$45*$N$35</f>
        <v>0</v>
      </c>
      <c r="G453" s="166">
        <f t="shared" si="113"/>
        <v>0</v>
      </c>
      <c r="H453" s="166" t="e">
        <f t="shared" si="112"/>
        <v>#DIV/0!</v>
      </c>
      <c r="I453" s="4"/>
    </row>
    <row r="454" spans="1:9" ht="12.75" customHeight="1" x14ac:dyDescent="0.2">
      <c r="A454" s="369" t="s">
        <v>156</v>
      </c>
      <c r="B454" s="151" t="s">
        <v>130</v>
      </c>
      <c r="C454" s="163"/>
      <c r="D454" s="84"/>
      <c r="E454" s="84"/>
      <c r="F454" s="218">
        <f>$F$46*$N$35</f>
        <v>0</v>
      </c>
      <c r="G454" s="169">
        <f t="shared" si="113"/>
        <v>0</v>
      </c>
      <c r="H454" s="169" t="e">
        <f t="shared" si="112"/>
        <v>#DIV/0!</v>
      </c>
      <c r="I454" s="4"/>
    </row>
    <row r="455" spans="1:9" ht="12.75" customHeight="1" x14ac:dyDescent="0.2">
      <c r="A455" s="371"/>
      <c r="B455" s="152" t="s">
        <v>210</v>
      </c>
      <c r="C455" s="160"/>
      <c r="D455" s="2"/>
      <c r="E455" s="2"/>
      <c r="F455" s="216">
        <f>$F$47*$N$35</f>
        <v>0</v>
      </c>
      <c r="G455" s="166">
        <f t="shared" si="113"/>
        <v>0</v>
      </c>
      <c r="H455" s="166" t="e">
        <f t="shared" si="112"/>
        <v>#DIV/0!</v>
      </c>
      <c r="I455" s="4"/>
    </row>
    <row r="456" spans="1:9" ht="12.75" customHeight="1" x14ac:dyDescent="0.2">
      <c r="A456" s="371"/>
      <c r="B456" s="152" t="s">
        <v>211</v>
      </c>
      <c r="C456" s="160"/>
      <c r="D456" s="2"/>
      <c r="E456" s="2"/>
      <c r="F456" s="216">
        <f>$F$48*$N$35</f>
        <v>0</v>
      </c>
      <c r="G456" s="166">
        <f t="shared" ref="G456:G457" si="116">+D456+E456+F456</f>
        <v>0</v>
      </c>
      <c r="H456" s="166" t="e">
        <f t="shared" ref="H456:H457" si="117">(G456)/($C$35*$D$35)/B$13</f>
        <v>#DIV/0!</v>
      </c>
      <c r="I456" s="4"/>
    </row>
    <row r="457" spans="1:9" ht="12.75" customHeight="1" x14ac:dyDescent="0.2">
      <c r="A457" s="371"/>
      <c r="B457" s="152" t="s">
        <v>212</v>
      </c>
      <c r="C457" s="160"/>
      <c r="D457" s="2"/>
      <c r="E457" s="2"/>
      <c r="F457" s="216">
        <f>$F$49*$N$35</f>
        <v>0</v>
      </c>
      <c r="G457" s="166">
        <f t="shared" si="116"/>
        <v>0</v>
      </c>
      <c r="H457" s="166" t="e">
        <f t="shared" si="117"/>
        <v>#DIV/0!</v>
      </c>
      <c r="I457" s="4"/>
    </row>
    <row r="458" spans="1:9" ht="12.75" customHeight="1" x14ac:dyDescent="0.2">
      <c r="A458" s="371"/>
      <c r="B458" s="152" t="s">
        <v>131</v>
      </c>
      <c r="C458" s="160"/>
      <c r="D458" s="2"/>
      <c r="E458" s="2"/>
      <c r="F458" s="216">
        <f>$F$50*$N$35</f>
        <v>0</v>
      </c>
      <c r="G458" s="166">
        <f t="shared" si="113"/>
        <v>0</v>
      </c>
      <c r="H458" s="166" t="e">
        <f t="shared" si="112"/>
        <v>#DIV/0!</v>
      </c>
      <c r="I458" s="4"/>
    </row>
    <row r="459" spans="1:9" ht="12.75" customHeight="1" thickBot="1" x14ac:dyDescent="0.25">
      <c r="A459" s="371"/>
      <c r="B459" s="152" t="s">
        <v>152</v>
      </c>
      <c r="C459" s="160"/>
      <c r="D459" s="2"/>
      <c r="E459" s="2"/>
      <c r="F459" s="216">
        <f>$F$51*$N$35</f>
        <v>0</v>
      </c>
      <c r="G459" s="166">
        <f t="shared" si="113"/>
        <v>0</v>
      </c>
      <c r="H459" s="166" t="e">
        <f t="shared" si="112"/>
        <v>#DIV/0!</v>
      </c>
      <c r="I459" s="4"/>
    </row>
    <row r="460" spans="1:9" ht="12.75" customHeight="1" thickBot="1" x14ac:dyDescent="0.25">
      <c r="A460" s="347" t="s">
        <v>214</v>
      </c>
      <c r="B460" s="352" t="s">
        <v>215</v>
      </c>
      <c r="C460" s="349"/>
      <c r="D460" s="356"/>
      <c r="E460" s="356"/>
      <c r="F460" s="357">
        <f>$F$52*$N$35</f>
        <v>0</v>
      </c>
      <c r="G460" s="358">
        <f t="shared" ref="G460" si="118">+D460+E460+F460</f>
        <v>0</v>
      </c>
      <c r="H460" s="358" t="e">
        <f t="shared" ref="H460" si="119">(G460)/($C$35*$D$35)/B$13</f>
        <v>#DIV/0!</v>
      </c>
      <c r="I460" s="4"/>
    </row>
    <row r="461" spans="1:9" ht="12.75" customHeight="1" x14ac:dyDescent="0.2">
      <c r="A461" s="373" t="s">
        <v>157</v>
      </c>
      <c r="B461" s="179" t="s">
        <v>117</v>
      </c>
      <c r="C461" s="163"/>
      <c r="D461" s="84"/>
      <c r="E461" s="84"/>
      <c r="F461" s="219">
        <f>$F$53*$N$35</f>
        <v>0</v>
      </c>
      <c r="G461" s="169">
        <f t="shared" si="113"/>
        <v>0</v>
      </c>
      <c r="H461" s="169" t="e">
        <f t="shared" si="112"/>
        <v>#DIV/0!</v>
      </c>
      <c r="I461" s="4"/>
    </row>
    <row r="462" spans="1:9" ht="12.75" customHeight="1" x14ac:dyDescent="0.2">
      <c r="A462" s="374"/>
      <c r="B462" s="180" t="s">
        <v>149</v>
      </c>
      <c r="C462" s="187"/>
      <c r="D462" s="2"/>
      <c r="E462" s="2"/>
      <c r="F462" s="220">
        <f>$F$54*$N$35</f>
        <v>0</v>
      </c>
      <c r="G462" s="199">
        <f t="shared" si="113"/>
        <v>0</v>
      </c>
      <c r="H462" s="199" t="e">
        <f t="shared" si="112"/>
        <v>#DIV/0!</v>
      </c>
      <c r="I462" s="4"/>
    </row>
    <row r="463" spans="1:9" ht="12.75" customHeight="1" x14ac:dyDescent="0.2">
      <c r="A463" s="374"/>
      <c r="B463" s="181" t="s">
        <v>119</v>
      </c>
      <c r="C463" s="187"/>
      <c r="D463" s="230">
        <f>(SUM(D449:D462)+SUM(D464:D466)+SUM(D468:D476))*$B$8</f>
        <v>0</v>
      </c>
      <c r="E463" s="230">
        <f>(SUM(E449:E462)+SUM(E464:E466)+SUM(E468:E476))*$B$8</f>
        <v>0</v>
      </c>
      <c r="F463" s="220">
        <f>$F$55*$N$35</f>
        <v>0</v>
      </c>
      <c r="G463" s="199">
        <f t="shared" si="113"/>
        <v>0</v>
      </c>
      <c r="H463" s="199" t="e">
        <f t="shared" si="112"/>
        <v>#DIV/0!</v>
      </c>
      <c r="I463" s="4"/>
    </row>
    <row r="464" spans="1:9" ht="12.75" customHeight="1" thickBot="1" x14ac:dyDescent="0.25">
      <c r="A464" s="374"/>
      <c r="B464" s="180" t="s">
        <v>118</v>
      </c>
      <c r="C464" s="160"/>
      <c r="D464" s="91"/>
      <c r="E464" s="91"/>
      <c r="F464" s="221">
        <f>$F$56*$N$35</f>
        <v>0</v>
      </c>
      <c r="G464" s="166">
        <f t="shared" si="113"/>
        <v>0</v>
      </c>
      <c r="H464" s="166" t="e">
        <f t="shared" si="112"/>
        <v>#DIV/0!</v>
      </c>
      <c r="I464" s="4"/>
    </row>
    <row r="465" spans="1:9" ht="12.75" customHeight="1" x14ac:dyDescent="0.2">
      <c r="A465" s="373" t="s">
        <v>110</v>
      </c>
      <c r="B465" s="179" t="s">
        <v>113</v>
      </c>
      <c r="C465" s="163"/>
      <c r="D465" s="90"/>
      <c r="E465" s="90"/>
      <c r="F465" s="219">
        <f>$F$57*$N$35</f>
        <v>0</v>
      </c>
      <c r="G465" s="169">
        <f t="shared" si="113"/>
        <v>0</v>
      </c>
      <c r="H465" s="169" t="e">
        <f t="shared" si="112"/>
        <v>#DIV/0!</v>
      </c>
      <c r="I465" s="4"/>
    </row>
    <row r="466" spans="1:9" ht="12.75" customHeight="1" x14ac:dyDescent="0.2">
      <c r="A466" s="375"/>
      <c r="B466" s="340" t="s">
        <v>213</v>
      </c>
      <c r="C466" s="342"/>
      <c r="D466" s="341"/>
      <c r="E466" s="341"/>
      <c r="F466" s="220">
        <f>$F$58*$N$35</f>
        <v>0</v>
      </c>
      <c r="G466" s="199">
        <f t="shared" ref="G466" si="120">+D466+E466+F466</f>
        <v>0</v>
      </c>
      <c r="H466" s="199" t="e">
        <f t="shared" ref="H466" si="121">(G466)/($C$35*$D$35)/B$13</f>
        <v>#DIV/0!</v>
      </c>
      <c r="I466" s="4"/>
    </row>
    <row r="467" spans="1:9" ht="18" customHeight="1" thickBot="1" x14ac:dyDescent="0.25">
      <c r="A467" s="376"/>
      <c r="B467" s="182" t="s">
        <v>120</v>
      </c>
      <c r="C467" s="188"/>
      <c r="D467" s="230">
        <f>(SUM(D449:D462)+SUM(D464:D466)+SUM(D468:D476))*$B$7</f>
        <v>0</v>
      </c>
      <c r="E467" s="230">
        <f>(SUM(E449:E462)+SUM(E464:E466)+SUM(E468:E476))*$B$7</f>
        <v>0</v>
      </c>
      <c r="F467" s="222">
        <f>$F$59*$N$35</f>
        <v>0</v>
      </c>
      <c r="G467" s="200">
        <f t="shared" si="113"/>
        <v>0</v>
      </c>
      <c r="H467" s="200" t="e">
        <f t="shared" si="112"/>
        <v>#DIV/0!</v>
      </c>
      <c r="I467" s="4"/>
    </row>
    <row r="468" spans="1:9" ht="12.75" customHeight="1" x14ac:dyDescent="0.2">
      <c r="A468" s="375" t="s">
        <v>121</v>
      </c>
      <c r="B468" s="183" t="s">
        <v>114</v>
      </c>
      <c r="C468" s="189"/>
      <c r="D468" s="191"/>
      <c r="E468" s="170"/>
      <c r="F468" s="223">
        <f>$F$60*$N$35</f>
        <v>0</v>
      </c>
      <c r="G468" s="201">
        <f t="shared" si="113"/>
        <v>0</v>
      </c>
      <c r="H468" s="201" t="e">
        <f t="shared" si="112"/>
        <v>#DIV/0!</v>
      </c>
      <c r="I468" s="4"/>
    </row>
    <row r="469" spans="1:9" ht="12.75" customHeight="1" x14ac:dyDescent="0.2">
      <c r="A469" s="384"/>
      <c r="B469" s="184" t="s">
        <v>132</v>
      </c>
      <c r="C469" s="161"/>
      <c r="D469" s="192"/>
      <c r="E469" s="171"/>
      <c r="F469" s="224">
        <f>$F$61*$N$35</f>
        <v>0</v>
      </c>
      <c r="G469" s="167">
        <f t="shared" si="113"/>
        <v>0</v>
      </c>
      <c r="H469" s="167" t="e">
        <f t="shared" si="112"/>
        <v>#DIV/0!</v>
      </c>
      <c r="I469" s="4"/>
    </row>
    <row r="470" spans="1:9" ht="12.75" customHeight="1" x14ac:dyDescent="0.2">
      <c r="A470" s="384"/>
      <c r="B470" s="184" t="s">
        <v>134</v>
      </c>
      <c r="C470" s="161"/>
      <c r="D470" s="192"/>
      <c r="E470" s="171"/>
      <c r="F470" s="224">
        <f>$F$62*$N$35</f>
        <v>0</v>
      </c>
      <c r="G470" s="167">
        <f t="shared" si="113"/>
        <v>0</v>
      </c>
      <c r="H470" s="167" t="e">
        <f t="shared" si="112"/>
        <v>#DIV/0!</v>
      </c>
      <c r="I470" s="4"/>
    </row>
    <row r="471" spans="1:9" ht="12.75" customHeight="1" thickBot="1" x14ac:dyDescent="0.25">
      <c r="A471" s="384"/>
      <c r="B471" s="180" t="s">
        <v>133</v>
      </c>
      <c r="C471" s="160"/>
      <c r="D471" s="193"/>
      <c r="E471" s="172"/>
      <c r="F471" s="221">
        <f>$F$63*$N$35</f>
        <v>0</v>
      </c>
      <c r="G471" s="166">
        <f t="shared" si="113"/>
        <v>0</v>
      </c>
      <c r="H471" s="166" t="e">
        <f t="shared" si="112"/>
        <v>#DIV/0!</v>
      </c>
      <c r="I471" s="4"/>
    </row>
    <row r="472" spans="1:9" ht="12.75" customHeight="1" x14ac:dyDescent="0.2">
      <c r="A472" s="385" t="s">
        <v>122</v>
      </c>
      <c r="B472" s="179" t="s">
        <v>150</v>
      </c>
      <c r="C472" s="163"/>
      <c r="D472" s="194"/>
      <c r="E472" s="175"/>
      <c r="F472" s="219">
        <f>$F$64*$N$35</f>
        <v>0</v>
      </c>
      <c r="G472" s="169">
        <f t="shared" si="113"/>
        <v>0</v>
      </c>
      <c r="H472" s="169" t="e">
        <f t="shared" si="112"/>
        <v>#DIV/0!</v>
      </c>
      <c r="I472" s="4"/>
    </row>
    <row r="473" spans="1:9" ht="34.5" customHeight="1" thickBot="1" x14ac:dyDescent="0.25">
      <c r="A473" s="386"/>
      <c r="B473" s="180" t="s">
        <v>151</v>
      </c>
      <c r="C473" s="187"/>
      <c r="D473" s="195"/>
      <c r="E473" s="176"/>
      <c r="F473" s="220">
        <f>$F$65*$N$35</f>
        <v>0</v>
      </c>
      <c r="G473" s="199">
        <f t="shared" si="113"/>
        <v>0</v>
      </c>
      <c r="H473" s="199" t="e">
        <f t="shared" si="112"/>
        <v>#DIV/0!</v>
      </c>
      <c r="I473" s="4"/>
    </row>
    <row r="474" spans="1:9" ht="12.75" customHeight="1" x14ac:dyDescent="0.2">
      <c r="A474" s="375" t="s">
        <v>123</v>
      </c>
      <c r="B474" s="186" t="s">
        <v>124</v>
      </c>
      <c r="C474" s="159"/>
      <c r="D474" s="197"/>
      <c r="E474" s="176"/>
      <c r="F474" s="226">
        <f>$F$66*$N$35</f>
        <v>0</v>
      </c>
      <c r="G474" s="165">
        <f t="shared" si="113"/>
        <v>0</v>
      </c>
      <c r="H474" s="165" t="e">
        <f t="shared" si="112"/>
        <v>#DIV/0!</v>
      </c>
      <c r="I474" s="4"/>
    </row>
    <row r="475" spans="1:9" ht="12.75" customHeight="1" thickBot="1" x14ac:dyDescent="0.25">
      <c r="A475" s="384"/>
      <c r="B475" s="180" t="s">
        <v>125</v>
      </c>
      <c r="C475" s="187"/>
      <c r="D475" s="195"/>
      <c r="E475" s="176"/>
      <c r="F475" s="220">
        <f>$F$67*$N$35</f>
        <v>0</v>
      </c>
      <c r="G475" s="199">
        <f t="shared" si="113"/>
        <v>0</v>
      </c>
      <c r="H475" s="199" t="e">
        <f t="shared" si="112"/>
        <v>#DIV/0!</v>
      </c>
      <c r="I475" s="4"/>
    </row>
    <row r="476" spans="1:9" ht="12.75" customHeight="1" thickBot="1" x14ac:dyDescent="0.25">
      <c r="A476" s="384"/>
      <c r="B476" s="185" t="s">
        <v>126</v>
      </c>
      <c r="C476" s="162"/>
      <c r="D476" s="196"/>
      <c r="E476" s="175"/>
      <c r="F476" s="225">
        <f>$F$68*$N$35</f>
        <v>0</v>
      </c>
      <c r="G476" s="168">
        <f t="shared" si="113"/>
        <v>0</v>
      </c>
      <c r="H476" s="168" t="e">
        <f t="shared" si="112"/>
        <v>#DIV/0!</v>
      </c>
      <c r="I476" s="4"/>
    </row>
    <row r="477" spans="1:9" ht="12.75" customHeight="1" thickBot="1" x14ac:dyDescent="0.25">
      <c r="A477" s="202"/>
      <c r="B477" s="203" t="s">
        <v>6</v>
      </c>
      <c r="C477" s="204"/>
      <c r="D477" s="205"/>
      <c r="E477" s="206"/>
      <c r="F477" s="227">
        <f>$F$69*$N$35</f>
        <v>0</v>
      </c>
      <c r="G477" s="207">
        <f t="shared" si="113"/>
        <v>0</v>
      </c>
      <c r="H477" s="207" t="e">
        <f t="shared" si="112"/>
        <v>#DIV/0!</v>
      </c>
      <c r="I477" s="4"/>
    </row>
    <row r="478" spans="1:9" ht="12.75" customHeight="1" thickBot="1" x14ac:dyDescent="0.25">
      <c r="A478" s="208"/>
      <c r="B478" s="209" t="s">
        <v>2</v>
      </c>
      <c r="C478" s="210"/>
      <c r="D478" s="211">
        <f>SUM(D449:D477)</f>
        <v>0</v>
      </c>
      <c r="E478" s="212">
        <f>SUM(E449:E477)</f>
        <v>0</v>
      </c>
      <c r="F478" s="213">
        <f>SUM(F449:F477)</f>
        <v>0</v>
      </c>
      <c r="G478" s="214">
        <f>SUM(G449:G477)</f>
        <v>0</v>
      </c>
      <c r="H478" s="214" t="e">
        <f t="shared" si="112"/>
        <v>#DIV/0!</v>
      </c>
      <c r="I478" s="4"/>
    </row>
    <row r="479" spans="1:9" ht="12.75" customHeight="1" x14ac:dyDescent="0.2">
      <c r="A479" s="148"/>
      <c r="B479" s="149"/>
      <c r="C479" s="150"/>
      <c r="D479" s="14"/>
      <c r="E479" s="14"/>
      <c r="F479" s="14"/>
      <c r="G479" s="14"/>
      <c r="H479" s="4"/>
      <c r="I479" s="4"/>
    </row>
    <row r="480" spans="1:9" ht="12.75" customHeight="1" x14ac:dyDescent="0.2">
      <c r="A480" s="148"/>
      <c r="B480" s="149"/>
      <c r="C480" s="150"/>
      <c r="D480" s="14"/>
      <c r="E480" s="14"/>
      <c r="F480" s="14"/>
      <c r="G480" s="14"/>
      <c r="H480" s="4"/>
      <c r="I480" s="4"/>
    </row>
    <row r="481" spans="1:10" ht="12.75" customHeight="1" x14ac:dyDescent="0.2">
      <c r="A481" s="148"/>
      <c r="B481" s="149"/>
      <c r="C481" s="150"/>
      <c r="D481" s="14"/>
      <c r="E481" s="14"/>
      <c r="F481" s="14"/>
      <c r="G481" s="14"/>
      <c r="H481" s="4"/>
      <c r="I481" s="4"/>
    </row>
    <row r="482" spans="1:10" ht="12.75" customHeight="1" thickBot="1" x14ac:dyDescent="0.25">
      <c r="A482" s="148"/>
      <c r="B482" s="149"/>
      <c r="C482" s="150"/>
      <c r="D482" s="14"/>
      <c r="E482" s="14"/>
      <c r="F482" s="14"/>
      <c r="G482" s="14"/>
      <c r="H482" s="4"/>
    </row>
    <row r="483" spans="1:10" ht="13.5" thickBot="1" x14ac:dyDescent="0.25">
      <c r="B483" s="390" t="s">
        <v>115</v>
      </c>
      <c r="C483" s="391"/>
      <c r="D483" s="392" t="s">
        <v>0</v>
      </c>
    </row>
    <row r="484" spans="1:10" ht="13.5" thickBot="1" x14ac:dyDescent="0.25">
      <c r="B484" t="s">
        <v>0</v>
      </c>
    </row>
    <row r="485" spans="1:10" ht="24.75" thickBot="1" x14ac:dyDescent="0.25">
      <c r="A485" s="80" t="s">
        <v>4</v>
      </c>
      <c r="B485" s="83" t="s">
        <v>5</v>
      </c>
      <c r="C485" s="33" t="s">
        <v>146</v>
      </c>
      <c r="D485" s="80" t="str">
        <f>+D448</f>
        <v>Budget 2025</v>
      </c>
      <c r="E485" s="82" t="s">
        <v>145</v>
      </c>
      <c r="F485" s="228" t="s">
        <v>9</v>
      </c>
      <c r="G485" s="33" t="s">
        <v>128</v>
      </c>
    </row>
    <row r="486" spans="1:10" ht="15" x14ac:dyDescent="0.3">
      <c r="A486" s="369" t="s">
        <v>154</v>
      </c>
      <c r="B486" s="152" t="s">
        <v>155</v>
      </c>
      <c r="C486" s="160"/>
      <c r="D486" s="166">
        <f t="shared" ref="D486:G492" si="122">+D75+D109+D143+D177+D211+D245+D279+D313+D347+D381+D415+D449</f>
        <v>0</v>
      </c>
      <c r="E486" s="166">
        <f t="shared" si="122"/>
        <v>0</v>
      </c>
      <c r="F486" s="166">
        <f t="shared" si="122"/>
        <v>0</v>
      </c>
      <c r="G486" s="166">
        <f t="shared" si="122"/>
        <v>0</v>
      </c>
      <c r="I486" s="231"/>
      <c r="J486" s="231"/>
    </row>
    <row r="487" spans="1:10" ht="15" x14ac:dyDescent="0.3">
      <c r="A487" s="370"/>
      <c r="B487" s="152" t="s">
        <v>208</v>
      </c>
      <c r="C487" s="229"/>
      <c r="D487" s="229">
        <f t="shared" si="122"/>
        <v>0</v>
      </c>
      <c r="E487" s="229">
        <f t="shared" si="122"/>
        <v>0</v>
      </c>
      <c r="F487" s="229">
        <f t="shared" si="122"/>
        <v>0</v>
      </c>
      <c r="G487" s="166">
        <f t="shared" si="122"/>
        <v>0</v>
      </c>
      <c r="I487" s="232"/>
      <c r="J487" s="231"/>
    </row>
    <row r="488" spans="1:10" ht="15" x14ac:dyDescent="0.3">
      <c r="A488" s="370"/>
      <c r="B488" s="152" t="s">
        <v>209</v>
      </c>
      <c r="C488" s="229"/>
      <c r="D488" s="229">
        <f t="shared" si="122"/>
        <v>0</v>
      </c>
      <c r="E488" s="229">
        <f t="shared" si="122"/>
        <v>0</v>
      </c>
      <c r="F488" s="229">
        <f t="shared" si="122"/>
        <v>0</v>
      </c>
      <c r="G488" s="166">
        <f t="shared" si="122"/>
        <v>0</v>
      </c>
      <c r="I488" s="232"/>
      <c r="J488" s="231"/>
    </row>
    <row r="489" spans="1:10" ht="15" x14ac:dyDescent="0.3">
      <c r="A489" s="370"/>
      <c r="B489" s="152" t="s">
        <v>129</v>
      </c>
      <c r="C489" s="160"/>
      <c r="D489" s="166">
        <f t="shared" si="122"/>
        <v>0</v>
      </c>
      <c r="E489" s="166">
        <f t="shared" si="122"/>
        <v>0</v>
      </c>
      <c r="F489" s="166">
        <f t="shared" si="122"/>
        <v>0</v>
      </c>
      <c r="G489" s="166">
        <f t="shared" si="122"/>
        <v>0</v>
      </c>
      <c r="I489" s="231"/>
      <c r="J489" s="231"/>
    </row>
    <row r="490" spans="1:10" ht="13.5" thickBot="1" x14ac:dyDescent="0.25">
      <c r="A490" s="370"/>
      <c r="B490" s="153" t="s">
        <v>143</v>
      </c>
      <c r="C490" s="161"/>
      <c r="D490" s="167">
        <f t="shared" si="122"/>
        <v>0</v>
      </c>
      <c r="E490" s="167">
        <f t="shared" si="122"/>
        <v>0</v>
      </c>
      <c r="F490" s="167">
        <f t="shared" si="122"/>
        <v>0</v>
      </c>
      <c r="G490" s="167">
        <f t="shared" si="122"/>
        <v>0</v>
      </c>
    </row>
    <row r="491" spans="1:10" x14ac:dyDescent="0.2">
      <c r="A491" s="369" t="s">
        <v>156</v>
      </c>
      <c r="B491" s="151" t="s">
        <v>130</v>
      </c>
      <c r="C491" s="163"/>
      <c r="D491" s="169">
        <f t="shared" si="122"/>
        <v>0</v>
      </c>
      <c r="E491" s="169">
        <f t="shared" si="122"/>
        <v>0</v>
      </c>
      <c r="F491" s="169">
        <f t="shared" si="122"/>
        <v>0</v>
      </c>
      <c r="G491" s="169">
        <f t="shared" si="122"/>
        <v>0</v>
      </c>
    </row>
    <row r="492" spans="1:10" ht="12.75" customHeight="1" x14ac:dyDescent="0.2">
      <c r="A492" s="371"/>
      <c r="B492" s="152" t="s">
        <v>210</v>
      </c>
      <c r="C492" s="160"/>
      <c r="D492" s="166">
        <f t="shared" si="122"/>
        <v>0</v>
      </c>
      <c r="E492" s="166">
        <f t="shared" si="122"/>
        <v>0</v>
      </c>
      <c r="F492" s="166">
        <f t="shared" si="122"/>
        <v>0</v>
      </c>
      <c r="G492" s="166">
        <f t="shared" si="122"/>
        <v>0</v>
      </c>
    </row>
    <row r="493" spans="1:10" ht="12.75" customHeight="1" x14ac:dyDescent="0.2">
      <c r="A493" s="371"/>
      <c r="B493" s="152" t="s">
        <v>211</v>
      </c>
      <c r="C493" s="160"/>
      <c r="D493" s="166">
        <f t="shared" ref="D493:G493" si="123">+D82+D116+D150+D184+D218+D252+D286+D320+D354+D388+D422+D456</f>
        <v>0</v>
      </c>
      <c r="E493" s="166">
        <f t="shared" si="123"/>
        <v>0</v>
      </c>
      <c r="F493" s="166">
        <f t="shared" si="123"/>
        <v>0</v>
      </c>
      <c r="G493" s="166">
        <f t="shared" si="123"/>
        <v>0</v>
      </c>
    </row>
    <row r="494" spans="1:10" ht="12.75" customHeight="1" x14ac:dyDescent="0.2">
      <c r="A494" s="371"/>
      <c r="B494" s="152" t="s">
        <v>212</v>
      </c>
      <c r="C494" s="160"/>
      <c r="D494" s="166">
        <f t="shared" ref="D494:G494" si="124">+D83+D117+D151+D185+D219+D253+D287+D321+D355+D389+D423+D457</f>
        <v>0</v>
      </c>
      <c r="E494" s="166">
        <f t="shared" si="124"/>
        <v>0</v>
      </c>
      <c r="F494" s="166">
        <f t="shared" si="124"/>
        <v>0</v>
      </c>
      <c r="G494" s="166">
        <f t="shared" si="124"/>
        <v>0</v>
      </c>
    </row>
    <row r="495" spans="1:10" x14ac:dyDescent="0.2">
      <c r="A495" s="371"/>
      <c r="B495" s="152" t="s">
        <v>131</v>
      </c>
      <c r="C495" s="160"/>
      <c r="D495" s="166">
        <f t="shared" ref="D495:G514" si="125">+D84+D118+D152+D186+D220+D254+D288+D322+D356+D390+D424+D458</f>
        <v>0</v>
      </c>
      <c r="E495" s="166">
        <f t="shared" si="125"/>
        <v>0</v>
      </c>
      <c r="F495" s="166">
        <f t="shared" si="125"/>
        <v>0</v>
      </c>
      <c r="G495" s="166">
        <f t="shared" si="125"/>
        <v>0</v>
      </c>
    </row>
    <row r="496" spans="1:10" ht="13.5" thickBot="1" x14ac:dyDescent="0.25">
      <c r="A496" s="372"/>
      <c r="B496" s="343" t="s">
        <v>152</v>
      </c>
      <c r="C496" s="344"/>
      <c r="D496" s="355">
        <f t="shared" si="125"/>
        <v>0</v>
      </c>
      <c r="E496" s="355">
        <f t="shared" si="125"/>
        <v>0</v>
      </c>
      <c r="F496" s="355">
        <f t="shared" si="125"/>
        <v>0</v>
      </c>
      <c r="G496" s="355">
        <f t="shared" si="125"/>
        <v>0</v>
      </c>
    </row>
    <row r="497" spans="1:10" ht="13.5" thickBot="1" x14ac:dyDescent="0.25">
      <c r="A497" s="347" t="s">
        <v>214</v>
      </c>
      <c r="B497" s="348" t="s">
        <v>215</v>
      </c>
      <c r="C497" s="349"/>
      <c r="D497" s="358">
        <f t="shared" si="125"/>
        <v>0</v>
      </c>
      <c r="E497" s="358">
        <f t="shared" si="125"/>
        <v>0</v>
      </c>
      <c r="F497" s="358">
        <f t="shared" si="125"/>
        <v>0</v>
      </c>
      <c r="G497" s="358">
        <f t="shared" si="125"/>
        <v>0</v>
      </c>
    </row>
    <row r="498" spans="1:10" x14ac:dyDescent="0.2">
      <c r="A498" s="373" t="s">
        <v>157</v>
      </c>
      <c r="B498" s="179" t="s">
        <v>117</v>
      </c>
      <c r="C498" s="163"/>
      <c r="D498" s="169">
        <f t="shared" si="125"/>
        <v>0</v>
      </c>
      <c r="E498" s="169">
        <f t="shared" si="125"/>
        <v>0</v>
      </c>
      <c r="F498" s="169">
        <f t="shared" si="125"/>
        <v>0</v>
      </c>
      <c r="G498" s="169">
        <f t="shared" si="125"/>
        <v>0</v>
      </c>
    </row>
    <row r="499" spans="1:10" x14ac:dyDescent="0.2">
      <c r="A499" s="374"/>
      <c r="B499" s="180" t="s">
        <v>149</v>
      </c>
      <c r="C499" s="187"/>
      <c r="D499" s="199">
        <f t="shared" si="125"/>
        <v>0</v>
      </c>
      <c r="E499" s="199">
        <f t="shared" si="125"/>
        <v>0</v>
      </c>
      <c r="F499" s="199">
        <f t="shared" si="125"/>
        <v>0</v>
      </c>
      <c r="G499" s="199">
        <f t="shared" si="125"/>
        <v>0</v>
      </c>
      <c r="H499" s="239"/>
      <c r="I499" s="239"/>
    </row>
    <row r="500" spans="1:10" ht="12.75" customHeight="1" x14ac:dyDescent="0.2">
      <c r="A500" s="374"/>
      <c r="B500" s="181" t="s">
        <v>119</v>
      </c>
      <c r="C500" s="187"/>
      <c r="D500" s="199">
        <f t="shared" si="125"/>
        <v>0</v>
      </c>
      <c r="E500" s="199">
        <f t="shared" si="125"/>
        <v>0</v>
      </c>
      <c r="F500" s="199">
        <f t="shared" si="125"/>
        <v>0</v>
      </c>
      <c r="G500" s="199">
        <f t="shared" si="125"/>
        <v>0</v>
      </c>
      <c r="H500" s="239"/>
      <c r="I500" s="239"/>
    </row>
    <row r="501" spans="1:10" ht="12.75" customHeight="1" thickBot="1" x14ac:dyDescent="0.25">
      <c r="A501" s="374"/>
      <c r="B501" s="180" t="s">
        <v>118</v>
      </c>
      <c r="C501" s="187"/>
      <c r="D501" s="199">
        <f t="shared" si="125"/>
        <v>0</v>
      </c>
      <c r="E501" s="199">
        <f t="shared" si="125"/>
        <v>0</v>
      </c>
      <c r="F501" s="199">
        <f t="shared" si="125"/>
        <v>0</v>
      </c>
      <c r="G501" s="199">
        <f t="shared" si="125"/>
        <v>0</v>
      </c>
      <c r="H501" s="239"/>
      <c r="I501" s="239"/>
    </row>
    <row r="502" spans="1:10" x14ac:dyDescent="0.2">
      <c r="A502" s="373" t="s">
        <v>110</v>
      </c>
      <c r="B502" s="179" t="s">
        <v>113</v>
      </c>
      <c r="C502" s="163"/>
      <c r="D502" s="169">
        <f t="shared" si="125"/>
        <v>0</v>
      </c>
      <c r="E502" s="169">
        <f t="shared" si="125"/>
        <v>0</v>
      </c>
      <c r="F502" s="169">
        <f t="shared" si="125"/>
        <v>0</v>
      </c>
      <c r="G502" s="169">
        <f t="shared" si="125"/>
        <v>0</v>
      </c>
      <c r="H502" s="241"/>
      <c r="I502" s="242"/>
    </row>
    <row r="503" spans="1:10" x14ac:dyDescent="0.2">
      <c r="A503" s="375"/>
      <c r="B503" s="340" t="s">
        <v>213</v>
      </c>
      <c r="C503" s="187"/>
      <c r="D503" s="199">
        <f t="shared" si="125"/>
        <v>0</v>
      </c>
      <c r="E503" s="199">
        <f t="shared" si="125"/>
        <v>0</v>
      </c>
      <c r="F503" s="199">
        <f t="shared" si="125"/>
        <v>0</v>
      </c>
      <c r="G503" s="199">
        <f t="shared" si="125"/>
        <v>0</v>
      </c>
      <c r="H503" s="241"/>
      <c r="I503" s="242"/>
    </row>
    <row r="504" spans="1:10" ht="18.75" customHeight="1" thickBot="1" x14ac:dyDescent="0.25">
      <c r="A504" s="376"/>
      <c r="B504" s="182" t="s">
        <v>120</v>
      </c>
      <c r="C504" s="187"/>
      <c r="D504" s="199">
        <f t="shared" si="125"/>
        <v>0</v>
      </c>
      <c r="E504" s="199">
        <f t="shared" si="125"/>
        <v>0</v>
      </c>
      <c r="F504" s="199">
        <f t="shared" si="125"/>
        <v>0</v>
      </c>
      <c r="G504" s="199">
        <f t="shared" si="125"/>
        <v>0</v>
      </c>
      <c r="H504" s="241"/>
      <c r="I504" s="242"/>
    </row>
    <row r="505" spans="1:10" ht="12.75" customHeight="1" x14ac:dyDescent="0.2">
      <c r="A505" s="375" t="s">
        <v>141</v>
      </c>
      <c r="B505" s="183" t="s">
        <v>114</v>
      </c>
      <c r="C505" s="189"/>
      <c r="D505" s="201">
        <f t="shared" si="125"/>
        <v>0</v>
      </c>
      <c r="E505" s="201">
        <f t="shared" si="125"/>
        <v>0</v>
      </c>
      <c r="F505" s="201">
        <f t="shared" si="125"/>
        <v>0</v>
      </c>
      <c r="G505" s="201">
        <f t="shared" si="125"/>
        <v>0</v>
      </c>
      <c r="H505" s="240"/>
      <c r="I505" s="243"/>
    </row>
    <row r="506" spans="1:10" x14ac:dyDescent="0.2">
      <c r="A506" s="384"/>
      <c r="B506" s="184" t="s">
        <v>132</v>
      </c>
      <c r="C506" s="161"/>
      <c r="D506" s="167">
        <f t="shared" si="125"/>
        <v>0</v>
      </c>
      <c r="E506" s="167">
        <f t="shared" si="125"/>
        <v>0</v>
      </c>
      <c r="F506" s="167">
        <f t="shared" si="125"/>
        <v>0</v>
      </c>
      <c r="G506" s="167">
        <f t="shared" si="125"/>
        <v>0</v>
      </c>
      <c r="I506" s="243"/>
      <c r="J506" s="239"/>
    </row>
    <row r="507" spans="1:10" x14ac:dyDescent="0.2">
      <c r="A507" s="384"/>
      <c r="B507" s="184" t="s">
        <v>134</v>
      </c>
      <c r="C507" s="161"/>
      <c r="D507" s="167">
        <f t="shared" si="125"/>
        <v>0</v>
      </c>
      <c r="E507" s="167">
        <f t="shared" si="125"/>
        <v>0</v>
      </c>
      <c r="F507" s="167">
        <f t="shared" si="125"/>
        <v>0</v>
      </c>
      <c r="G507" s="167">
        <f t="shared" si="125"/>
        <v>0</v>
      </c>
    </row>
    <row r="508" spans="1:10" ht="24.75" customHeight="1" thickBot="1" x14ac:dyDescent="0.25">
      <c r="A508" s="384"/>
      <c r="B508" s="180" t="s">
        <v>133</v>
      </c>
      <c r="C508" s="160"/>
      <c r="D508" s="166">
        <f t="shared" si="125"/>
        <v>0</v>
      </c>
      <c r="E508" s="166">
        <f t="shared" si="125"/>
        <v>0</v>
      </c>
      <c r="F508" s="166">
        <f t="shared" si="125"/>
        <v>0</v>
      </c>
      <c r="G508" s="166">
        <f t="shared" si="125"/>
        <v>0</v>
      </c>
    </row>
    <row r="509" spans="1:10" ht="21.75" customHeight="1" x14ac:dyDescent="0.2">
      <c r="A509" s="385" t="s">
        <v>122</v>
      </c>
      <c r="B509" s="179" t="s">
        <v>150</v>
      </c>
      <c r="C509" s="163"/>
      <c r="D509" s="169">
        <f t="shared" si="125"/>
        <v>0</v>
      </c>
      <c r="E509" s="169">
        <f t="shared" si="125"/>
        <v>0</v>
      </c>
      <c r="F509" s="169">
        <f t="shared" si="125"/>
        <v>0</v>
      </c>
      <c r="G509" s="169">
        <f t="shared" si="125"/>
        <v>0</v>
      </c>
      <c r="H509" s="239"/>
      <c r="I509" s="241"/>
    </row>
    <row r="510" spans="1:10" ht="29.25" customHeight="1" thickBot="1" x14ac:dyDescent="0.25">
      <c r="A510" s="386"/>
      <c r="B510" s="180" t="s">
        <v>151</v>
      </c>
      <c r="C510" s="187"/>
      <c r="D510" s="199">
        <f t="shared" si="125"/>
        <v>0</v>
      </c>
      <c r="E510" s="199">
        <f t="shared" si="125"/>
        <v>0</v>
      </c>
      <c r="F510" s="199">
        <f t="shared" si="125"/>
        <v>0</v>
      </c>
      <c r="G510" s="199">
        <f t="shared" si="125"/>
        <v>0</v>
      </c>
    </row>
    <row r="511" spans="1:10" x14ac:dyDescent="0.2">
      <c r="A511" s="375" t="s">
        <v>123</v>
      </c>
      <c r="B511" s="186" t="s">
        <v>124</v>
      </c>
      <c r="C511" s="159"/>
      <c r="D511" s="165">
        <f t="shared" si="125"/>
        <v>0</v>
      </c>
      <c r="E511" s="165">
        <f t="shared" si="125"/>
        <v>0</v>
      </c>
      <c r="F511" s="165">
        <f t="shared" si="125"/>
        <v>0</v>
      </c>
      <c r="G511" s="165">
        <f t="shared" si="125"/>
        <v>0</v>
      </c>
      <c r="J511" s="233"/>
    </row>
    <row r="512" spans="1:10" ht="12.75" customHeight="1" x14ac:dyDescent="0.2">
      <c r="A512" s="384"/>
      <c r="B512" s="180" t="s">
        <v>125</v>
      </c>
      <c r="C512" s="187"/>
      <c r="D512" s="199">
        <f t="shared" si="125"/>
        <v>0</v>
      </c>
      <c r="E512" s="199">
        <f t="shared" si="125"/>
        <v>0</v>
      </c>
      <c r="F512" s="199">
        <f t="shared" si="125"/>
        <v>0</v>
      </c>
      <c r="G512" s="199">
        <f t="shared" si="125"/>
        <v>0</v>
      </c>
      <c r="J512" s="233"/>
    </row>
    <row r="513" spans="1:10" ht="13.5" customHeight="1" thickBot="1" x14ac:dyDescent="0.25">
      <c r="A513" s="384"/>
      <c r="B513" s="185" t="s">
        <v>126</v>
      </c>
      <c r="C513" s="162"/>
      <c r="D513" s="168">
        <f t="shared" si="125"/>
        <v>0</v>
      </c>
      <c r="E513" s="168">
        <f t="shared" si="125"/>
        <v>0</v>
      </c>
      <c r="F513" s="168">
        <f t="shared" si="125"/>
        <v>0</v>
      </c>
      <c r="G513" s="168">
        <f t="shared" si="125"/>
        <v>0</v>
      </c>
      <c r="J513" s="233"/>
    </row>
    <row r="514" spans="1:10" ht="13.5" customHeight="1" thickBot="1" x14ac:dyDescent="0.25">
      <c r="A514" s="156"/>
      <c r="B514" s="190" t="s">
        <v>6</v>
      </c>
      <c r="C514" s="198"/>
      <c r="D514" s="237">
        <f t="shared" si="125"/>
        <v>0</v>
      </c>
      <c r="E514" s="237">
        <f t="shared" si="125"/>
        <v>0</v>
      </c>
      <c r="F514" s="237">
        <f t="shared" si="125"/>
        <v>0</v>
      </c>
      <c r="G514" s="237">
        <f t="shared" si="125"/>
        <v>0</v>
      </c>
    </row>
    <row r="515" spans="1:10" ht="13.5" thickBot="1" x14ac:dyDescent="0.25">
      <c r="A515" s="79"/>
      <c r="B515" s="85" t="s">
        <v>2</v>
      </c>
      <c r="C515" s="85"/>
      <c r="D515" s="245">
        <f>SUM(D486:D514)</f>
        <v>0</v>
      </c>
      <c r="E515" s="212">
        <f>SUM(E486:E514)</f>
        <v>0</v>
      </c>
      <c r="F515" s="212">
        <f>SUM(F486:F514)</f>
        <v>0</v>
      </c>
      <c r="G515" s="212">
        <f>SUM(G486:G514)</f>
        <v>0</v>
      </c>
    </row>
    <row r="516" spans="1:10" x14ac:dyDescent="0.2">
      <c r="C516" s="146" t="s">
        <v>135</v>
      </c>
      <c r="D516" s="244">
        <f>+D478+D444+D410+D376+D342+D308+D274+D240+D206+D172+D138+D104</f>
        <v>0</v>
      </c>
      <c r="E516" s="244">
        <f>+E478+E444+E410+E376+E342+E308+E274+E240+E206+E172+E138+E104</f>
        <v>0</v>
      </c>
      <c r="F516" s="339"/>
      <c r="G516" s="244">
        <f>+G478+G444+G410+G376+G342+G308+G274+G240+G206+G172+G138+G104</f>
        <v>0</v>
      </c>
    </row>
    <row r="517" spans="1:10" x14ac:dyDescent="0.2">
      <c r="D517" s="244"/>
      <c r="E517" s="244"/>
      <c r="F517" s="244">
        <f>+F515/12</f>
        <v>0</v>
      </c>
      <c r="G517" s="244">
        <f>+G515-G516</f>
        <v>0</v>
      </c>
    </row>
  </sheetData>
  <mergeCells count="114">
    <mergeCell ref="A438:A439"/>
    <mergeCell ref="A440:A442"/>
    <mergeCell ref="B446:D446"/>
    <mergeCell ref="A454:A459"/>
    <mergeCell ref="A461:A464"/>
    <mergeCell ref="A465:A467"/>
    <mergeCell ref="A468:A471"/>
    <mergeCell ref="A472:A473"/>
    <mergeCell ref="A474:A476"/>
    <mergeCell ref="A363:A365"/>
    <mergeCell ref="A366:A369"/>
    <mergeCell ref="A370:A371"/>
    <mergeCell ref="A372:A374"/>
    <mergeCell ref="B378:D378"/>
    <mergeCell ref="A386:A391"/>
    <mergeCell ref="A393:A396"/>
    <mergeCell ref="A397:A399"/>
    <mergeCell ref="A400:A403"/>
    <mergeCell ref="A325:A328"/>
    <mergeCell ref="A329:A331"/>
    <mergeCell ref="A332:A335"/>
    <mergeCell ref="A336:A337"/>
    <mergeCell ref="A338:A340"/>
    <mergeCell ref="B344:D344"/>
    <mergeCell ref="A347:A351"/>
    <mergeCell ref="A352:A357"/>
    <mergeCell ref="A359:A362"/>
    <mergeCell ref="A284:A289"/>
    <mergeCell ref="A291:A294"/>
    <mergeCell ref="A295:A297"/>
    <mergeCell ref="A298:A301"/>
    <mergeCell ref="A302:A303"/>
    <mergeCell ref="A304:A306"/>
    <mergeCell ref="B310:D310"/>
    <mergeCell ref="A313:A317"/>
    <mergeCell ref="A318:A323"/>
    <mergeCell ref="A202:A204"/>
    <mergeCell ref="B208:D208"/>
    <mergeCell ref="A211:A215"/>
    <mergeCell ref="A216:A221"/>
    <mergeCell ref="A223:A226"/>
    <mergeCell ref="A227:A229"/>
    <mergeCell ref="A230:A233"/>
    <mergeCell ref="A234:A235"/>
    <mergeCell ref="A236:A238"/>
    <mergeCell ref="A498:A501"/>
    <mergeCell ref="A502:A504"/>
    <mergeCell ref="A505:A508"/>
    <mergeCell ref="A509:A510"/>
    <mergeCell ref="A511:A513"/>
    <mergeCell ref="B483:D483"/>
    <mergeCell ref="A486:A490"/>
    <mergeCell ref="A491:A496"/>
    <mergeCell ref="A449:A453"/>
    <mergeCell ref="A404:A405"/>
    <mergeCell ref="A406:A408"/>
    <mergeCell ref="B412:D412"/>
    <mergeCell ref="A415:A419"/>
    <mergeCell ref="A420:A425"/>
    <mergeCell ref="A427:A430"/>
    <mergeCell ref="A431:A433"/>
    <mergeCell ref="A434:A437"/>
    <mergeCell ref="A381:A385"/>
    <mergeCell ref="A279:A283"/>
    <mergeCell ref="B242:D242"/>
    <mergeCell ref="A245:A249"/>
    <mergeCell ref="A250:A255"/>
    <mergeCell ref="A257:A260"/>
    <mergeCell ref="A261:A263"/>
    <mergeCell ref="A264:A267"/>
    <mergeCell ref="A268:A269"/>
    <mergeCell ref="A270:A272"/>
    <mergeCell ref="B276:D276"/>
    <mergeCell ref="A200:A201"/>
    <mergeCell ref="A114:A119"/>
    <mergeCell ref="A121:A124"/>
    <mergeCell ref="A125:A127"/>
    <mergeCell ref="A128:A131"/>
    <mergeCell ref="A132:A133"/>
    <mergeCell ref="A134:A136"/>
    <mergeCell ref="B140:D140"/>
    <mergeCell ref="A143:A147"/>
    <mergeCell ref="A148:A153"/>
    <mergeCell ref="A155:A158"/>
    <mergeCell ref="A159:A161"/>
    <mergeCell ref="A162:A165"/>
    <mergeCell ref="A166:A167"/>
    <mergeCell ref="A168:A170"/>
    <mergeCell ref="B174:D174"/>
    <mergeCell ref="A177:A181"/>
    <mergeCell ref="A182:A187"/>
    <mergeCell ref="A189:A192"/>
    <mergeCell ref="A193:A195"/>
    <mergeCell ref="A196:A199"/>
    <mergeCell ref="B106:D106"/>
    <mergeCell ref="A75:A79"/>
    <mergeCell ref="A80:A85"/>
    <mergeCell ref="A87:A90"/>
    <mergeCell ref="A91:A93"/>
    <mergeCell ref="A94:A97"/>
    <mergeCell ref="A98:A99"/>
    <mergeCell ref="A100:A102"/>
    <mergeCell ref="A109:A113"/>
    <mergeCell ref="A41:A45"/>
    <mergeCell ref="A46:A51"/>
    <mergeCell ref="A53:A56"/>
    <mergeCell ref="A57:A59"/>
    <mergeCell ref="B38:D38"/>
    <mergeCell ref="C19:G19"/>
    <mergeCell ref="B21:M21"/>
    <mergeCell ref="B72:D72"/>
    <mergeCell ref="A60:A63"/>
    <mergeCell ref="A64:A65"/>
    <mergeCell ref="A66:A68"/>
  </mergeCells>
  <phoneticPr fontId="0" type="noConversion"/>
  <pageMargins left="0.25" right="0.25" top="0.75" bottom="0.75" header="0.3" footer="0.3"/>
  <pageSetup paperSize="8" scale="77" fitToHeight="0" orientation="landscape" r:id="rId1"/>
  <headerFooter alignWithMargins="0"/>
  <rowBreaks count="3" manualBreakCount="3">
    <brk id="37" max="15" man="1"/>
    <brk id="71" max="15" man="1"/>
    <brk id="482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4"/>
  <sheetViews>
    <sheetView topLeftCell="A7" workbookViewId="0">
      <selection activeCell="BC5" sqref="BC5"/>
    </sheetView>
  </sheetViews>
  <sheetFormatPr defaultRowHeight="12.75" x14ac:dyDescent="0.2"/>
  <cols>
    <col min="1" max="1" width="26.5703125" customWidth="1"/>
    <col min="4" max="4" width="10.5703125" customWidth="1"/>
    <col min="5" max="5" width="10.140625" bestFit="1" customWidth="1"/>
    <col min="7" max="7" width="10.5703125" customWidth="1"/>
    <col min="8" max="8" width="9.5703125" customWidth="1"/>
    <col min="9" max="9" width="10" bestFit="1" customWidth="1"/>
    <col min="11" max="11" width="12.5703125" customWidth="1"/>
    <col min="12" max="12" width="11" customWidth="1"/>
    <col min="14" max="14" width="16.5703125" customWidth="1"/>
    <col min="16" max="16" width="11" customWidth="1"/>
    <col min="17" max="17" width="10.140625" customWidth="1"/>
    <col min="22" max="22" width="16.5703125" customWidth="1"/>
    <col min="24" max="24" width="11" customWidth="1"/>
    <col min="25" max="25" width="10.140625" customWidth="1"/>
    <col min="30" max="30" width="19.28515625" customWidth="1"/>
    <col min="38" max="38" width="20.85546875" customWidth="1"/>
    <col min="40" max="40" width="10" customWidth="1"/>
    <col min="41" max="41" width="11.28515625" customWidth="1"/>
    <col min="43" max="43" width="10.42578125" customWidth="1"/>
    <col min="44" max="44" width="9.42578125" customWidth="1"/>
    <col min="46" max="46" width="19" customWidth="1"/>
    <col min="54" max="54" width="20.140625" customWidth="1"/>
  </cols>
  <sheetData>
    <row r="1" spans="1:60" ht="16.5" thickBot="1" x14ac:dyDescent="0.3">
      <c r="A1" s="26" t="s">
        <v>36</v>
      </c>
      <c r="B1" s="34"/>
      <c r="C1" s="34"/>
      <c r="D1" s="34"/>
      <c r="E1" s="27"/>
    </row>
    <row r="2" spans="1:60" ht="27" customHeight="1" thickBot="1" x14ac:dyDescent="0.3">
      <c r="A2" s="68" t="s">
        <v>41</v>
      </c>
      <c r="F2" s="146" t="s">
        <v>136</v>
      </c>
      <c r="N2" s="60" t="s">
        <v>27</v>
      </c>
      <c r="O2" s="27">
        <v>1</v>
      </c>
      <c r="R2" s="60" t="s">
        <v>137</v>
      </c>
      <c r="S2" s="394" t="s">
        <v>139</v>
      </c>
      <c r="T2" s="395"/>
      <c r="V2" s="60" t="s">
        <v>27</v>
      </c>
      <c r="W2" s="27">
        <v>2</v>
      </c>
      <c r="Z2" s="60" t="s">
        <v>137</v>
      </c>
      <c r="AA2" s="394" t="s">
        <v>139</v>
      </c>
      <c r="AB2" s="395"/>
      <c r="AD2" s="60" t="s">
        <v>27</v>
      </c>
      <c r="AE2" s="27">
        <v>3</v>
      </c>
      <c r="AH2" s="60" t="s">
        <v>137</v>
      </c>
      <c r="AI2" s="396" t="s">
        <v>140</v>
      </c>
      <c r="AJ2" s="395"/>
      <c r="AL2" s="60" t="s">
        <v>27</v>
      </c>
      <c r="AM2" s="27">
        <v>4</v>
      </c>
      <c r="AP2" s="60" t="s">
        <v>137</v>
      </c>
      <c r="AQ2" s="396" t="s">
        <v>140</v>
      </c>
      <c r="AR2" s="395"/>
      <c r="AT2" s="60" t="s">
        <v>27</v>
      </c>
      <c r="AU2" s="27">
        <v>5</v>
      </c>
      <c r="AX2" s="60" t="s">
        <v>137</v>
      </c>
      <c r="AY2" s="396" t="s">
        <v>140</v>
      </c>
      <c r="AZ2" s="395"/>
      <c r="BB2" s="60" t="s">
        <v>27</v>
      </c>
      <c r="BC2" s="27">
        <v>6</v>
      </c>
      <c r="BF2" s="60" t="s">
        <v>137</v>
      </c>
      <c r="BG2" s="394" t="s">
        <v>138</v>
      </c>
      <c r="BH2" s="395"/>
    </row>
    <row r="3" spans="1:60" ht="13.5" thickBot="1" x14ac:dyDescent="0.25">
      <c r="A3" s="390" t="s">
        <v>45</v>
      </c>
      <c r="B3" s="397"/>
      <c r="C3" s="397"/>
      <c r="D3" s="397"/>
      <c r="E3" s="397"/>
      <c r="F3" s="44"/>
      <c r="G3" s="44"/>
      <c r="H3" s="47"/>
      <c r="J3" s="31" t="s">
        <v>23</v>
      </c>
      <c r="K3" s="34"/>
      <c r="L3" s="32"/>
      <c r="N3" s="54" t="s">
        <v>11</v>
      </c>
      <c r="O3" s="47"/>
      <c r="V3" s="54" t="s">
        <v>29</v>
      </c>
      <c r="W3" s="47"/>
      <c r="AD3" s="54" t="s">
        <v>11</v>
      </c>
      <c r="AE3" s="47"/>
      <c r="AL3" s="54" t="s">
        <v>29</v>
      </c>
      <c r="AM3" s="47"/>
      <c r="AT3" s="54" t="s">
        <v>11</v>
      </c>
      <c r="AU3" s="47"/>
      <c r="BB3" s="54" t="s">
        <v>29</v>
      </c>
      <c r="BC3" s="47"/>
    </row>
    <row r="4" spans="1:60" ht="15.75" customHeight="1" thickBot="1" x14ac:dyDescent="0.25">
      <c r="A4" s="22" t="s">
        <v>63</v>
      </c>
      <c r="B4" s="52" t="s">
        <v>20</v>
      </c>
      <c r="C4" s="52" t="s">
        <v>21</v>
      </c>
      <c r="D4" s="52" t="s">
        <v>24</v>
      </c>
      <c r="E4" s="52" t="s">
        <v>22</v>
      </c>
      <c r="F4" s="52" t="s">
        <v>25</v>
      </c>
      <c r="G4" s="404" t="s">
        <v>42</v>
      </c>
      <c r="H4" s="405"/>
      <c r="J4" s="20" t="s">
        <v>46</v>
      </c>
      <c r="K4" s="45"/>
      <c r="L4" s="19" t="s">
        <v>24</v>
      </c>
      <c r="N4" s="51" t="s">
        <v>38</v>
      </c>
      <c r="O4" s="15">
        <v>0</v>
      </c>
      <c r="V4" s="51" t="s">
        <v>38</v>
      </c>
      <c r="W4" s="15">
        <v>0</v>
      </c>
      <c r="AD4" s="51" t="s">
        <v>38</v>
      </c>
      <c r="AE4" s="15">
        <v>0</v>
      </c>
      <c r="AL4" s="51" t="s">
        <v>28</v>
      </c>
      <c r="AM4" s="15"/>
      <c r="AT4" s="51" t="s">
        <v>38</v>
      </c>
      <c r="AU4" s="15"/>
      <c r="BB4" s="51" t="s">
        <v>28</v>
      </c>
      <c r="BC4" s="15"/>
    </row>
    <row r="5" spans="1:60" ht="13.5" thickBot="1" x14ac:dyDescent="0.25">
      <c r="A5" s="67"/>
      <c r="B5" s="48">
        <v>1</v>
      </c>
      <c r="C5" s="8">
        <f>$A$5/'Beregningsskema tilbud med afd.'!B$11</f>
        <v>0</v>
      </c>
      <c r="D5" s="8">
        <f>+A5*'Beregningsskema tilbud med afd.'!$B$10</f>
        <v>0</v>
      </c>
      <c r="E5" s="8">
        <f>SUM(A5-C5)</f>
        <v>0</v>
      </c>
      <c r="F5" s="49">
        <v>2004</v>
      </c>
      <c r="G5" s="49">
        <f>IF('Beregningsskema tilbud med afd.'!$B$12=Afskrivninger!F5,Afskrivninger!D5,0)</f>
        <v>0</v>
      </c>
      <c r="H5" s="50">
        <f>IF('Beregningsskema tilbud med afd.'!$B$12=Afskrivninger!F5,Afskrivninger!C5,0)</f>
        <v>0</v>
      </c>
      <c r="J5" s="46"/>
      <c r="K5" s="37"/>
      <c r="L5" s="53">
        <f>+J5*'Beregningsskema tilbud med afd.'!B10</f>
        <v>0</v>
      </c>
      <c r="N5" s="20" t="s">
        <v>39</v>
      </c>
      <c r="O5" s="64">
        <v>2010</v>
      </c>
      <c r="V5" s="20" t="s">
        <v>39</v>
      </c>
      <c r="W5" s="64">
        <v>2012</v>
      </c>
      <c r="AD5" s="20" t="s">
        <v>39</v>
      </c>
      <c r="AE5" s="64">
        <v>2019</v>
      </c>
      <c r="AL5" s="20" t="s">
        <v>31</v>
      </c>
      <c r="AM5" s="64"/>
      <c r="AT5" s="20" t="s">
        <v>39</v>
      </c>
      <c r="AU5" s="64"/>
      <c r="BB5" s="20" t="s">
        <v>31</v>
      </c>
      <c r="BC5" s="64"/>
    </row>
    <row r="6" spans="1:60" x14ac:dyDescent="0.2">
      <c r="A6" s="35"/>
      <c r="B6" s="42">
        <f t="shared" ref="B6:B34" si="0">+B5+1</f>
        <v>2</v>
      </c>
      <c r="C6" s="8">
        <f>$A$5/'Beregningsskema tilbud med afd.'!B$11</f>
        <v>0</v>
      </c>
      <c r="D6" s="41">
        <f>+E5*'Beregningsskema tilbud med afd.'!$B$10</f>
        <v>0</v>
      </c>
      <c r="E6" s="41">
        <f t="shared" ref="E6:E34" si="1">SUM(E5-C6)</f>
        <v>0</v>
      </c>
      <c r="F6" s="40">
        <f t="shared" ref="F6:F34" si="2">+F5+1</f>
        <v>2005</v>
      </c>
      <c r="G6" s="40">
        <f>IF('Beregningsskema tilbud med afd.'!$B$12=Afskrivninger!F6,Afskrivninger!D6,0)</f>
        <v>0</v>
      </c>
      <c r="H6" s="43">
        <f>IF('Beregningsskema tilbud med afd.'!$B$12=Afskrivninger!F6,Afskrivninger!C6,0)</f>
        <v>0</v>
      </c>
      <c r="N6" s="20" t="s">
        <v>70</v>
      </c>
      <c r="O6" s="64">
        <v>1</v>
      </c>
      <c r="P6" t="s">
        <v>72</v>
      </c>
      <c r="V6" s="20" t="s">
        <v>70</v>
      </c>
      <c r="W6" s="64">
        <v>10</v>
      </c>
      <c r="X6" t="s">
        <v>72</v>
      </c>
      <c r="AD6" s="20" t="s">
        <v>70</v>
      </c>
      <c r="AE6" s="64">
        <v>3</v>
      </c>
      <c r="AF6" t="s">
        <v>72</v>
      </c>
      <c r="AL6" s="20" t="s">
        <v>70</v>
      </c>
      <c r="AM6" s="64">
        <v>1</v>
      </c>
      <c r="AN6" t="s">
        <v>72</v>
      </c>
      <c r="AT6" s="20" t="s">
        <v>70</v>
      </c>
      <c r="AU6" s="64">
        <v>1</v>
      </c>
      <c r="AV6" t="s">
        <v>72</v>
      </c>
      <c r="BB6" s="20" t="s">
        <v>70</v>
      </c>
      <c r="BC6" s="64">
        <v>1</v>
      </c>
      <c r="BD6" t="s">
        <v>72</v>
      </c>
    </row>
    <row r="7" spans="1:60" ht="13.5" thickBot="1" x14ac:dyDescent="0.25">
      <c r="A7" s="35"/>
      <c r="B7" s="42">
        <f t="shared" si="0"/>
        <v>3</v>
      </c>
      <c r="C7" s="8">
        <f>$A$5/'Beregningsskema tilbud med afd.'!B$11</f>
        <v>0</v>
      </c>
      <c r="D7" s="41">
        <f>+E6*'Beregningsskema tilbud med afd.'!$B$10</f>
        <v>0</v>
      </c>
      <c r="E7" s="41">
        <f t="shared" si="1"/>
        <v>0</v>
      </c>
      <c r="F7" s="40">
        <f t="shared" si="2"/>
        <v>2006</v>
      </c>
      <c r="G7" s="40">
        <f>IF('Beregningsskema tilbud med afd.'!$B$12=Afskrivninger!F7,Afskrivninger!D7,0)</f>
        <v>0</v>
      </c>
      <c r="H7" s="43">
        <f>IF('Beregningsskema tilbud med afd.'!$B$12=Afskrivninger!F7,Afskrivninger!C7,0)</f>
        <v>0</v>
      </c>
      <c r="N7" s="61" t="s">
        <v>40</v>
      </c>
      <c r="O7" s="65">
        <v>30</v>
      </c>
      <c r="V7" s="61" t="s">
        <v>40</v>
      </c>
      <c r="W7" s="65">
        <v>30</v>
      </c>
      <c r="AD7" s="61" t="s">
        <v>40</v>
      </c>
      <c r="AE7" s="65">
        <v>12</v>
      </c>
      <c r="AL7" s="61" t="s">
        <v>69</v>
      </c>
      <c r="AM7" s="65">
        <v>1</v>
      </c>
      <c r="AT7" s="61" t="s">
        <v>40</v>
      </c>
      <c r="AU7" s="65">
        <v>1</v>
      </c>
      <c r="BB7" s="61" t="s">
        <v>30</v>
      </c>
      <c r="BC7" s="65">
        <v>1</v>
      </c>
    </row>
    <row r="8" spans="1:60" ht="12.75" customHeight="1" x14ac:dyDescent="0.2">
      <c r="A8" s="6"/>
      <c r="B8" s="42">
        <f t="shared" si="0"/>
        <v>4</v>
      </c>
      <c r="C8" s="8">
        <f>$A$5/'Beregningsskema tilbud med afd.'!B$11</f>
        <v>0</v>
      </c>
      <c r="D8" s="41">
        <f>+E7*'Beregningsskema tilbud med afd.'!$B$10</f>
        <v>0</v>
      </c>
      <c r="E8" s="41">
        <f t="shared" si="1"/>
        <v>0</v>
      </c>
      <c r="F8" s="40">
        <f t="shared" si="2"/>
        <v>2007</v>
      </c>
      <c r="G8" s="40">
        <f>IF('Beregningsskema tilbud med afd.'!$B$12=Afskrivninger!F8,Afskrivninger!D8,0)</f>
        <v>0</v>
      </c>
      <c r="H8" s="43">
        <f>IF('Beregningsskema tilbud med afd.'!$B$12=Afskrivninger!F8,Afskrivninger!C8,0)</f>
        <v>0</v>
      </c>
      <c r="N8" s="51"/>
      <c r="O8" s="63"/>
      <c r="P8" s="44"/>
      <c r="Q8" s="63"/>
      <c r="R8" s="44"/>
      <c r="S8" s="398" t="s">
        <v>37</v>
      </c>
      <c r="T8" s="399"/>
      <c r="V8" s="51"/>
      <c r="W8" s="63"/>
      <c r="X8" s="44"/>
      <c r="Y8" s="63"/>
      <c r="Z8" s="44"/>
      <c r="AA8" s="398" t="s">
        <v>37</v>
      </c>
      <c r="AB8" s="399"/>
      <c r="AD8" s="51"/>
      <c r="AE8" s="63"/>
      <c r="AF8" s="44"/>
      <c r="AG8" s="63"/>
      <c r="AH8" s="44"/>
      <c r="AI8" s="398" t="s">
        <v>37</v>
      </c>
      <c r="AJ8" s="399"/>
      <c r="AL8" s="51"/>
      <c r="AM8" s="63"/>
      <c r="AN8" s="44"/>
      <c r="AO8" s="63"/>
      <c r="AP8" s="44"/>
      <c r="AQ8" s="398" t="s">
        <v>37</v>
      </c>
      <c r="AR8" s="399"/>
      <c r="AT8" s="51"/>
      <c r="AU8" s="63"/>
      <c r="AV8" s="44"/>
      <c r="AW8" s="63"/>
      <c r="AX8" s="44"/>
      <c r="AY8" s="398" t="s">
        <v>37</v>
      </c>
      <c r="AZ8" s="399"/>
      <c r="BB8" s="51"/>
      <c r="BC8" s="63"/>
      <c r="BD8" s="44"/>
      <c r="BE8" s="63"/>
      <c r="BF8" s="44"/>
      <c r="BG8" s="398" t="s">
        <v>37</v>
      </c>
      <c r="BH8" s="399"/>
    </row>
    <row r="9" spans="1:60" ht="13.5" thickBot="1" x14ac:dyDescent="0.25">
      <c r="A9" s="6"/>
      <c r="B9" s="42">
        <f t="shared" si="0"/>
        <v>5</v>
      </c>
      <c r="C9" s="8">
        <f>$A$5/'Beregningsskema tilbud med afd.'!B$11</f>
        <v>0</v>
      </c>
      <c r="D9" s="41">
        <f>+E8*'Beregningsskema tilbud med afd.'!$B$10</f>
        <v>0</v>
      </c>
      <c r="E9" s="41">
        <f t="shared" si="1"/>
        <v>0</v>
      </c>
      <c r="F9" s="40">
        <f t="shared" si="2"/>
        <v>2008</v>
      </c>
      <c r="G9" s="40">
        <f>IF('Beregningsskema tilbud med afd.'!$B$12=Afskrivninger!F9,Afskrivninger!D9,0)</f>
        <v>0</v>
      </c>
      <c r="H9" s="43">
        <f>IF('Beregningsskema tilbud med afd.'!$B$12=Afskrivninger!F9,Afskrivninger!C9,0)</f>
        <v>0</v>
      </c>
      <c r="N9" s="61" t="s">
        <v>20</v>
      </c>
      <c r="O9" s="30" t="s">
        <v>21</v>
      </c>
      <c r="P9" s="62" t="s">
        <v>24</v>
      </c>
      <c r="Q9" s="30" t="s">
        <v>22</v>
      </c>
      <c r="R9" s="62" t="s">
        <v>26</v>
      </c>
      <c r="S9" s="400"/>
      <c r="T9" s="401"/>
      <c r="V9" s="61" t="s">
        <v>32</v>
      </c>
      <c r="W9" s="30" t="s">
        <v>33</v>
      </c>
      <c r="X9" s="62" t="s">
        <v>24</v>
      </c>
      <c r="Y9" s="30" t="s">
        <v>22</v>
      </c>
      <c r="Z9" s="62" t="s">
        <v>25</v>
      </c>
      <c r="AA9" s="400"/>
      <c r="AB9" s="401"/>
      <c r="AD9" s="61" t="s">
        <v>20</v>
      </c>
      <c r="AE9" s="30" t="s">
        <v>21</v>
      </c>
      <c r="AF9" s="62" t="s">
        <v>24</v>
      </c>
      <c r="AG9" s="30" t="s">
        <v>22</v>
      </c>
      <c r="AH9" s="62" t="s">
        <v>26</v>
      </c>
      <c r="AI9" s="400"/>
      <c r="AJ9" s="401"/>
      <c r="AL9" s="61" t="s">
        <v>32</v>
      </c>
      <c r="AM9" s="30" t="s">
        <v>33</v>
      </c>
      <c r="AN9" s="62" t="s">
        <v>24</v>
      </c>
      <c r="AO9" s="30" t="s">
        <v>22</v>
      </c>
      <c r="AP9" s="62" t="s">
        <v>25</v>
      </c>
      <c r="AQ9" s="400"/>
      <c r="AR9" s="401"/>
      <c r="AT9" s="61" t="s">
        <v>20</v>
      </c>
      <c r="AU9" s="30" t="s">
        <v>21</v>
      </c>
      <c r="AV9" s="62" t="s">
        <v>24</v>
      </c>
      <c r="AW9" s="30" t="s">
        <v>22</v>
      </c>
      <c r="AX9" s="62" t="s">
        <v>26</v>
      </c>
      <c r="AY9" s="400"/>
      <c r="AZ9" s="401"/>
      <c r="BB9" s="61" t="s">
        <v>32</v>
      </c>
      <c r="BC9" s="30" t="s">
        <v>33</v>
      </c>
      <c r="BD9" s="62" t="s">
        <v>24</v>
      </c>
      <c r="BE9" s="30" t="s">
        <v>22</v>
      </c>
      <c r="BF9" s="62" t="s">
        <v>25</v>
      </c>
      <c r="BG9" s="400"/>
      <c r="BH9" s="401"/>
    </row>
    <row r="10" spans="1:60" ht="13.5" thickBot="1" x14ac:dyDescent="0.25">
      <c r="A10" s="6"/>
      <c r="B10" s="42">
        <f t="shared" si="0"/>
        <v>6</v>
      </c>
      <c r="C10" s="8">
        <f>$A$5/'Beregningsskema tilbud med afd.'!B$11</f>
        <v>0</v>
      </c>
      <c r="D10" s="41">
        <f>+E9*'Beregningsskema tilbud med afd.'!$B$10</f>
        <v>0</v>
      </c>
      <c r="E10" s="41">
        <f t="shared" si="1"/>
        <v>0</v>
      </c>
      <c r="F10" s="40">
        <f t="shared" si="2"/>
        <v>2009</v>
      </c>
      <c r="G10" s="40">
        <f>IF('Beregningsskema tilbud med afd.'!$B$12=Afskrivninger!F10,Afskrivninger!D10,0)</f>
        <v>0</v>
      </c>
      <c r="H10" s="43">
        <f>IF('Beregningsskema tilbud med afd.'!$B$12=Afskrivninger!F10,Afskrivninger!C10,0)</f>
        <v>0</v>
      </c>
      <c r="N10" s="22"/>
      <c r="O10" s="34"/>
      <c r="P10" s="34"/>
      <c r="Q10" s="34"/>
      <c r="R10" s="34"/>
      <c r="S10" s="110" t="s">
        <v>71</v>
      </c>
      <c r="T10" s="111" t="s">
        <v>33</v>
      </c>
      <c r="V10" s="22"/>
      <c r="W10" s="34"/>
      <c r="X10" s="34"/>
      <c r="Y10" s="34"/>
      <c r="Z10" s="34"/>
      <c r="AA10" s="110" t="s">
        <v>71</v>
      </c>
      <c r="AB10" s="111" t="s">
        <v>33</v>
      </c>
      <c r="AD10" s="22"/>
      <c r="AE10" s="34"/>
      <c r="AF10" s="34"/>
      <c r="AG10" s="34"/>
      <c r="AH10" s="34"/>
      <c r="AI10" s="110" t="s">
        <v>71</v>
      </c>
      <c r="AJ10" s="111" t="s">
        <v>33</v>
      </c>
      <c r="AL10" s="22"/>
      <c r="AM10" s="34"/>
      <c r="AN10" s="34"/>
      <c r="AO10" s="34"/>
      <c r="AP10" s="34"/>
      <c r="AQ10" s="110" t="s">
        <v>71</v>
      </c>
      <c r="AR10" s="111" t="s">
        <v>33</v>
      </c>
      <c r="AT10" s="22"/>
      <c r="AU10" s="34"/>
      <c r="AV10" s="34"/>
      <c r="AW10" s="34"/>
      <c r="AX10" s="34"/>
      <c r="AY10" s="110" t="s">
        <v>71</v>
      </c>
      <c r="AZ10" s="111" t="s">
        <v>33</v>
      </c>
      <c r="BB10" s="22"/>
      <c r="BC10" s="34"/>
      <c r="BD10" s="34"/>
      <c r="BE10" s="34"/>
      <c r="BF10" s="34"/>
      <c r="BG10" s="110" t="s">
        <v>71</v>
      </c>
      <c r="BH10" s="111" t="s">
        <v>33</v>
      </c>
    </row>
    <row r="11" spans="1:60" x14ac:dyDescent="0.2">
      <c r="A11" s="6"/>
      <c r="B11" s="42">
        <f t="shared" si="0"/>
        <v>7</v>
      </c>
      <c r="C11" s="8">
        <f>$A$5/'Beregningsskema tilbud med afd.'!B$11</f>
        <v>0</v>
      </c>
      <c r="D11" s="41">
        <f>+E10*'Beregningsskema tilbud med afd.'!$B$10</f>
        <v>0</v>
      </c>
      <c r="E11" s="41">
        <f t="shared" si="1"/>
        <v>0</v>
      </c>
      <c r="F11" s="40">
        <f t="shared" si="2"/>
        <v>2010</v>
      </c>
      <c r="G11" s="40">
        <f>IF('Beregningsskema tilbud med afd.'!$B$12=Afskrivninger!F11,Afskrivninger!D11,0)</f>
        <v>0</v>
      </c>
      <c r="H11" s="43">
        <f>IF('Beregningsskema tilbud med afd.'!$B$12=Afskrivninger!F11,Afskrivninger!C11,0)</f>
        <v>0</v>
      </c>
      <c r="N11" s="6">
        <v>1</v>
      </c>
      <c r="O11" s="4">
        <f>O4/O7*(13-O6)/12</f>
        <v>0</v>
      </c>
      <c r="P11" s="4">
        <f>ROUND(+O4*'Beregningsskema tilbud med afd.'!$B$10,0)*(13-O6)/12</f>
        <v>0</v>
      </c>
      <c r="Q11" s="4">
        <f>ROUND(+O4-O11,3)</f>
        <v>0</v>
      </c>
      <c r="R11">
        <f>+O5</f>
        <v>2010</v>
      </c>
      <c r="S11" s="35">
        <f>IF('Beregningsskema tilbud med afd.'!$B$12=Afskrivninger!R11,Afskrivninger!P11,0)*IF($O$5='Beregningsskema tilbud med afd.'!$B$12,(13-Afskrivninger!$O$6)/12,1)*IF(($O$5-$O$7)='Beregningsskema tilbud med afd.'!$B$12,(Afskrivninger!$O$6+13)/12,1)</f>
        <v>0</v>
      </c>
      <c r="T11" s="93">
        <f>IF('Beregningsskema tilbud med afd.'!$B$12=Afskrivninger!R11,Afskrivninger!O11,0)</f>
        <v>0</v>
      </c>
      <c r="V11" s="6">
        <v>1</v>
      </c>
      <c r="W11" s="4">
        <f>W4/W7*(13-W6)/12</f>
        <v>0</v>
      </c>
      <c r="X11" s="4">
        <f>ROUND(+W4*'Beregningsskema tilbud med afd.'!$B$10,0)*(13-W6)/12</f>
        <v>0</v>
      </c>
      <c r="Y11" s="4">
        <f>ROUND(+W4-W11,3)</f>
        <v>0</v>
      </c>
      <c r="Z11">
        <f>+W5</f>
        <v>2012</v>
      </c>
      <c r="AA11" s="35">
        <f>IF('Beregningsskema tilbud med afd.'!$B$12=Afskrivninger!Z11,Afskrivninger!X11,0)*IF($W$5='Beregningsskema tilbud med afd.'!$B$12,(13-Afskrivninger!$W$6)/12,1)*IF(($W$5-$W$7)='Beregningsskema tilbud med afd.'!$B$12,(Afskrivninger!$W$6+13)/12,1)</f>
        <v>0</v>
      </c>
      <c r="AB11" s="93">
        <f>IF('Beregningsskema tilbud med afd.'!$B$12=Afskrivninger!Z11,Afskrivninger!W11,0)</f>
        <v>0</v>
      </c>
      <c r="AD11" s="6">
        <v>1</v>
      </c>
      <c r="AE11" s="4">
        <f>AE4/AE7*(13-AE6)/12</f>
        <v>0</v>
      </c>
      <c r="AF11" s="4">
        <f>ROUND(+AE4*'Beregningsskema tilbud med afd.'!$B$10,0)*(13-AE6)/12</f>
        <v>0</v>
      </c>
      <c r="AG11" s="4">
        <f>ROUND(+AE4-AE11,3)</f>
        <v>0</v>
      </c>
      <c r="AH11">
        <f>+AE5</f>
        <v>2019</v>
      </c>
      <c r="AI11" s="35">
        <f>IF('Beregningsskema tilbud med afd.'!$B$12=Afskrivninger!AH11,Afskrivninger!AF11,0)*IF($AE$5='Beregningsskema tilbud med afd.'!$B$12,(13-Afskrivninger!$AE$6)/12,1)*IF(($AE$5-$AE$7)='Beregningsskema tilbud med afd.'!$B$12,(Afskrivninger!$AE$6+13)/12,1)</f>
        <v>0</v>
      </c>
      <c r="AJ11" s="93">
        <f>IF('Beregningsskema tilbud med afd.'!$B$12=Afskrivninger!AH11,Afskrivninger!AE11,0)</f>
        <v>0</v>
      </c>
      <c r="AL11" s="6">
        <v>1</v>
      </c>
      <c r="AM11" s="4">
        <f>AM4/AM7*(13-AM6)/12</f>
        <v>0</v>
      </c>
      <c r="AN11" s="4">
        <f>ROUND(+AM4*'Beregningsskema tilbud med afd.'!$B$10,0)*(13-AM6)/12</f>
        <v>0</v>
      </c>
      <c r="AO11" s="4">
        <f>ROUND(+AM4-AM11,3)</f>
        <v>0</v>
      </c>
      <c r="AP11">
        <f>+AM5</f>
        <v>0</v>
      </c>
      <c r="AQ11" s="35">
        <f>IF('Beregningsskema tilbud med afd.'!$B$12=Afskrivninger!AP11,Afskrivninger!AN11,0)*IF($AM$5='Beregningsskema tilbud med afd.'!$B$12,(13-Afskrivninger!$AM$6)/12,1)*IF(($AM$5-$AM$7)='Beregningsskema tilbud med afd.'!$B$12,(Afskrivninger!$AM$6+13)/12,1)</f>
        <v>0</v>
      </c>
      <c r="AR11" s="93">
        <f>IF('Beregningsskema tilbud med afd.'!$B$12=Afskrivninger!AP11,Afskrivninger!AM11,0)</f>
        <v>0</v>
      </c>
      <c r="AT11" s="6">
        <v>1</v>
      </c>
      <c r="AU11" s="4">
        <f>AU4/AU7*(13-AU6)/12</f>
        <v>0</v>
      </c>
      <c r="AV11" s="4">
        <f>ROUND(+AU4*'Beregningsskema tilbud med afd.'!$B$10,0)*(13-AU6)/12</f>
        <v>0</v>
      </c>
      <c r="AW11" s="4">
        <f>ROUND(+AU4-AU11,3)</f>
        <v>0</v>
      </c>
      <c r="AX11">
        <f>+AU5</f>
        <v>0</v>
      </c>
      <c r="AY11" s="35">
        <f>IF('Beregningsskema tilbud med afd.'!$B$12=Afskrivninger!AX11,Afskrivninger!AV11,0)*IF($AU$5='Beregningsskema tilbud med afd.'!$B$12,(13-Afskrivninger!$AU$6)/12,1)*IF(($AU$5-$AU$7)='Beregningsskema tilbud med afd.'!$B$12,(Afskrivninger!$AU$6+13)/12,1)</f>
        <v>0</v>
      </c>
      <c r="AZ11" s="93">
        <f>IF('Beregningsskema tilbud med afd.'!$B$12=Afskrivninger!AX11,Afskrivninger!AU11,0)</f>
        <v>0</v>
      </c>
      <c r="BB11" s="6">
        <v>1</v>
      </c>
      <c r="BC11" s="4">
        <f>BC4/BC7*(13-BC6)/12</f>
        <v>0</v>
      </c>
      <c r="BD11" s="4">
        <f>ROUND(+BC4*'Beregningsskema tilbud med afd.'!$B$10,0)*(13-BC6)/12</f>
        <v>0</v>
      </c>
      <c r="BE11" s="4">
        <f>ROUND(+BC4-BC11,3)</f>
        <v>0</v>
      </c>
      <c r="BF11">
        <f>+BC5</f>
        <v>0</v>
      </c>
      <c r="BG11" s="35">
        <f>IF('Beregningsskema tilbud med afd.'!$B$12=Afskrivninger!BF11,Afskrivninger!BD11,0)*IF($BC$5='Beregningsskema tilbud med afd.'!$B$12,(13-Afskrivninger!$BC$6)/12,1)*IF(($BC$5-$BC$7)='Beregningsskema tilbud med afd.'!$B$12,(Afskrivninger!$BC$6+13)/12,1)</f>
        <v>0</v>
      </c>
      <c r="BH11" s="93">
        <f>IF('Beregningsskema tilbud med afd.'!$B$12=Afskrivninger!BF11,Afskrivninger!BC11,0)</f>
        <v>0</v>
      </c>
    </row>
    <row r="12" spans="1:60" x14ac:dyDescent="0.2">
      <c r="A12" s="6"/>
      <c r="B12" s="42">
        <f t="shared" si="0"/>
        <v>8</v>
      </c>
      <c r="C12" s="8">
        <f>$A$5/'Beregningsskema tilbud med afd.'!B$11</f>
        <v>0</v>
      </c>
      <c r="D12" s="41">
        <f>+E11*'Beregningsskema tilbud med afd.'!$B$10</f>
        <v>0</v>
      </c>
      <c r="E12" s="41">
        <f t="shared" si="1"/>
        <v>0</v>
      </c>
      <c r="F12" s="40">
        <f t="shared" si="2"/>
        <v>2011</v>
      </c>
      <c r="G12" s="40">
        <f>IF('Beregningsskema tilbud med afd.'!$B$12=Afskrivninger!F12,Afskrivninger!D12,0)</f>
        <v>0</v>
      </c>
      <c r="H12" s="43">
        <f>IF('Beregningsskema tilbud med afd.'!$B$12=Afskrivninger!F12,Afskrivninger!C12,0)</f>
        <v>0</v>
      </c>
      <c r="N12" s="6">
        <v>2</v>
      </c>
      <c r="O12" s="4">
        <f>IF(Q11&gt;($O$4/$O$7),$O$4/$O$7,Q11)</f>
        <v>0</v>
      </c>
      <c r="P12" s="4">
        <f>ROUND(IF(Q11&gt;0,(+Q11*'Beregningsskema tilbud med afd.'!$B$10),0),0)</f>
        <v>0</v>
      </c>
      <c r="Q12" s="4">
        <f t="shared" ref="Q12:Q18" si="3">ROUND(IF(SUM(Q11-O12)&lt;0,0,(Q11-O12)),3)</f>
        <v>0</v>
      </c>
      <c r="R12">
        <f>+R11+1</f>
        <v>2011</v>
      </c>
      <c r="S12" s="35">
        <f>IF('Beregningsskema tilbud med afd.'!$B$12=Afskrivninger!R12,Afskrivninger!P12,0)*IF($O$5='Beregningsskema tilbud med afd.'!$B$12,(13-Afskrivninger!$O$6)/12,1)*IF(($O$5-$O$7)='Beregningsskema tilbud med afd.'!$B$12,(Afskrivninger!$O$6+13)/12,1)</f>
        <v>0</v>
      </c>
      <c r="T12" s="93">
        <f>IF('Beregningsskema tilbud med afd.'!$B$12=Afskrivninger!R12,Afskrivninger!O12,0)</f>
        <v>0</v>
      </c>
      <c r="V12" s="6">
        <f>+V11+1</f>
        <v>2</v>
      </c>
      <c r="W12" s="4">
        <f>IF(Y11&gt;($W$4/$W$7),$W$4/$W$7,Y11)</f>
        <v>0</v>
      </c>
      <c r="X12" s="4">
        <f>ROUND(IF(Y11&gt;0,(+Y11*'Beregningsskema tilbud med afd.'!$B$10),0),0)</f>
        <v>0</v>
      </c>
      <c r="Y12" s="4">
        <f t="shared" ref="Y12:Y18" si="4">ROUND(IF(SUM(Y11-W12)&lt;0,0,(Y11-W12)),3)</f>
        <v>0</v>
      </c>
      <c r="Z12">
        <f>+Z11+1</f>
        <v>2013</v>
      </c>
      <c r="AA12" s="35">
        <f>IF('Beregningsskema tilbud med afd.'!$B$12=Afskrivninger!Z12,Afskrivninger!X12,0)*IF($W$5='Beregningsskema tilbud med afd.'!$B$12,(13-Afskrivninger!$W$6)/12,1)*IF(($W$5-$W$7)='Beregningsskema tilbud med afd.'!$B$12,(Afskrivninger!$W$6+13)/12,1)</f>
        <v>0</v>
      </c>
      <c r="AB12" s="93">
        <f>IF('Beregningsskema tilbud med afd.'!$B$12=Afskrivninger!Z12,Afskrivninger!W12,0)</f>
        <v>0</v>
      </c>
      <c r="AD12" s="6">
        <v>2</v>
      </c>
      <c r="AE12" s="4">
        <f>IF(AG11&gt;($AE$4/$AE$7),$AE$4/$AE$7,AG11)</f>
        <v>0</v>
      </c>
      <c r="AF12" s="4">
        <f>ROUND(IF(AG11&gt;0,(+AG11*'Beregningsskema tilbud med afd.'!$B$10),0),0)</f>
        <v>0</v>
      </c>
      <c r="AG12" s="4">
        <f t="shared" ref="AG12:AG18" si="5">ROUND(IF(SUM(AG11-AE12)&lt;0,0,(AG11-AE12)),3)</f>
        <v>0</v>
      </c>
      <c r="AH12">
        <f>+AH11+1</f>
        <v>2020</v>
      </c>
      <c r="AI12" s="35">
        <f>IF('Beregningsskema tilbud med afd.'!$B$12=Afskrivninger!AH12,Afskrivninger!AF12,0)*IF($AE$5='Beregningsskema tilbud med afd.'!$B$12,(13-Afskrivninger!$AE$6)/12,1)*IF(($AE$5-$AE$7)='Beregningsskema tilbud med afd.'!$B$12,(Afskrivninger!$AE$6+13)/12,1)</f>
        <v>0</v>
      </c>
      <c r="AJ12" s="93">
        <f>IF('Beregningsskema tilbud med afd.'!$B$12=Afskrivninger!AH12,Afskrivninger!AE12,0)</f>
        <v>0</v>
      </c>
      <c r="AL12" s="6">
        <f>+AL11+1</f>
        <v>2</v>
      </c>
      <c r="AM12" s="4">
        <f>IF(AO11&gt;($AM$4/$AM$7),$AM$4/$AM$7,AO11)</f>
        <v>0</v>
      </c>
      <c r="AN12" s="4">
        <f>ROUND(IF(AO11&gt;0,(+AO11*'Beregningsskema tilbud med afd.'!$B$10),0),0)</f>
        <v>0</v>
      </c>
      <c r="AO12" s="4">
        <f t="shared" ref="AO12:AO18" si="6">ROUND(IF(SUM(AO11-AM12)&lt;0,0,(AO11-AM12)),3)</f>
        <v>0</v>
      </c>
      <c r="AP12">
        <f>+AP11+1</f>
        <v>1</v>
      </c>
      <c r="AQ12" s="35">
        <f>IF('Beregningsskema tilbud med afd.'!$B$12=Afskrivninger!AP12,Afskrivninger!AN12,0)*IF($AM$5='Beregningsskema tilbud med afd.'!$B$12,(13-Afskrivninger!$AM$6)/12,1)*IF(($AM$5-$AM$7)='Beregningsskema tilbud med afd.'!$B$12,(Afskrivninger!$AM$6+13)/12,1)</f>
        <v>0</v>
      </c>
      <c r="AR12" s="93">
        <f>IF('Beregningsskema tilbud med afd.'!$B$12=Afskrivninger!AP12,Afskrivninger!AM12,0)</f>
        <v>0</v>
      </c>
      <c r="AT12" s="6">
        <v>2</v>
      </c>
      <c r="AU12" s="4">
        <f>IF(AW11&gt;($AU$4/$AU$7),$AU$4/AU$7,AW11)</f>
        <v>0</v>
      </c>
      <c r="AV12" s="4">
        <f>ROUND(IF(AW11&gt;0,(+AW11*'Beregningsskema tilbud med afd.'!$B$10),0),0)</f>
        <v>0</v>
      </c>
      <c r="AW12" s="4">
        <f t="shared" ref="AW12:AW18" si="7">ROUND(IF(SUM(AW11-AU12)&lt;0,0,(AW11-AU12)),3)</f>
        <v>0</v>
      </c>
      <c r="AX12">
        <f>+AX11+1</f>
        <v>1</v>
      </c>
      <c r="AY12" s="35">
        <f>IF('Beregningsskema tilbud med afd.'!$B$12=Afskrivninger!AX12,Afskrivninger!AV12,0)*IF($AU$5='Beregningsskema tilbud med afd.'!$B$12,(13-Afskrivninger!$AU$6)/12,1)*IF(($AU$5-$AU$7)='Beregningsskema tilbud med afd.'!$B$12,(Afskrivninger!$AU$6+13)/12,1)</f>
        <v>0</v>
      </c>
      <c r="AZ12" s="93">
        <f>IF('Beregningsskema tilbud med afd.'!$B$12=Afskrivninger!AX12,Afskrivninger!AU12,0)</f>
        <v>0</v>
      </c>
      <c r="BB12" s="6">
        <f>+BB11+1</f>
        <v>2</v>
      </c>
      <c r="BC12" s="4">
        <f>IF(BE11&gt;($BC$4/$BC$7),$BC$4/$BC$7,BE11)</f>
        <v>0</v>
      </c>
      <c r="BD12" s="4">
        <f>ROUND(IF(BE11&gt;0,(+BE11*'Beregningsskema tilbud med afd.'!$B$10),0),0)</f>
        <v>0</v>
      </c>
      <c r="BE12" s="4">
        <f t="shared" ref="BE12:BE18" si="8">ROUND(IF(SUM(BE11-BC12)&lt;0,0,(BE11-BC12)),3)</f>
        <v>0</v>
      </c>
      <c r="BF12">
        <f>+BF11+1</f>
        <v>1</v>
      </c>
      <c r="BG12" s="35">
        <f>IF('Beregningsskema tilbud med afd.'!$B$12=Afskrivninger!BF12,Afskrivninger!BD12,0)*IF($BC$5='Beregningsskema tilbud med afd.'!$B$12,(13-Afskrivninger!$BC$6)/12,1)*IF(($BC$5-$BC$7)='Beregningsskema tilbud med afd.'!$B$12,(Afskrivninger!$BC$6+13)/12,1)</f>
        <v>0</v>
      </c>
      <c r="BH12" s="93">
        <f>IF('Beregningsskema tilbud med afd.'!$B$12=Afskrivninger!BF12,Afskrivninger!BC12,0)</f>
        <v>0</v>
      </c>
    </row>
    <row r="13" spans="1:60" x14ac:dyDescent="0.2">
      <c r="A13" s="6"/>
      <c r="B13" s="42">
        <f t="shared" si="0"/>
        <v>9</v>
      </c>
      <c r="C13" s="8">
        <f>$A$5/'Beregningsskema tilbud med afd.'!B$11</f>
        <v>0</v>
      </c>
      <c r="D13" s="41">
        <f>+E12*'Beregningsskema tilbud med afd.'!$B$10</f>
        <v>0</v>
      </c>
      <c r="E13" s="41">
        <f t="shared" si="1"/>
        <v>0</v>
      </c>
      <c r="F13" s="40">
        <f t="shared" si="2"/>
        <v>2012</v>
      </c>
      <c r="G13" s="40">
        <f>IF('Beregningsskema tilbud med afd.'!$B$12=Afskrivninger!F13,Afskrivninger!D13,0)</f>
        <v>0</v>
      </c>
      <c r="H13" s="43">
        <f>IF('Beregningsskema tilbud med afd.'!$B$12=Afskrivninger!F13,Afskrivninger!C13,0)</f>
        <v>0</v>
      </c>
      <c r="N13" s="6">
        <v>3</v>
      </c>
      <c r="O13" s="4">
        <f t="shared" ref="O13:O43" si="9">IF(Q12&gt;($O$4/$O$7),$O$4/$O$7,Q12)</f>
        <v>0</v>
      </c>
      <c r="P13" s="4">
        <f>ROUND(IF(Q12&gt;0,(+Q12*'Beregningsskema tilbud med afd.'!$B$10),0),0)</f>
        <v>0</v>
      </c>
      <c r="Q13" s="4">
        <f t="shared" si="3"/>
        <v>0</v>
      </c>
      <c r="R13">
        <f t="shared" ref="R13:R43" si="10">+R12+1</f>
        <v>2012</v>
      </c>
      <c r="S13" s="35">
        <f>IF('Beregningsskema tilbud med afd.'!$B$12=Afskrivninger!R13,Afskrivninger!P13,0)*IF($O$5='Beregningsskema tilbud med afd.'!$B$12,(13-Afskrivninger!$O$6)/12,1)*IF(($O$5-$O$7)='Beregningsskema tilbud med afd.'!$B$12,(Afskrivninger!$O$6+13)/12,1)</f>
        <v>0</v>
      </c>
      <c r="T13" s="93">
        <f>IF('Beregningsskema tilbud med afd.'!$B$12=Afskrivninger!R13,Afskrivninger!O13,0)</f>
        <v>0</v>
      </c>
      <c r="V13" s="6">
        <f t="shared" ref="V13:V43" si="11">+V12+1</f>
        <v>3</v>
      </c>
      <c r="W13" s="4">
        <f t="shared" ref="W13:W43" si="12">IF(Y12&gt;($W$4/$W$7),$W$4/$W$7,Y12)</f>
        <v>0</v>
      </c>
      <c r="X13" s="4">
        <f>ROUND(IF(Y12&gt;0,(+Y12*'Beregningsskema tilbud med afd.'!$B$10),0),0)</f>
        <v>0</v>
      </c>
      <c r="Y13" s="4">
        <f t="shared" si="4"/>
        <v>0</v>
      </c>
      <c r="Z13">
        <f t="shared" ref="Z13:Z43" si="13">+Z12+1</f>
        <v>2014</v>
      </c>
      <c r="AA13" s="35">
        <f>IF('Beregningsskema tilbud med afd.'!$B$12=Afskrivninger!Z13,Afskrivninger!X13,0)*IF($W$5='Beregningsskema tilbud med afd.'!$B$12,(13-Afskrivninger!$W$6)/12,1)*IF(($W$5-$W$7)='Beregningsskema tilbud med afd.'!$B$12,(Afskrivninger!$W$6+13)/12,1)</f>
        <v>0</v>
      </c>
      <c r="AB13" s="93">
        <f>IF('Beregningsskema tilbud med afd.'!$B$12=Afskrivninger!Z13,Afskrivninger!W13,0)</f>
        <v>0</v>
      </c>
      <c r="AD13" s="6">
        <v>3</v>
      </c>
      <c r="AE13" s="4">
        <f t="shared" ref="AE13:AE43" si="14">IF(AG12&gt;($AE$4/$AE$7),$AE$4/$AE$7,AG12)</f>
        <v>0</v>
      </c>
      <c r="AF13" s="4">
        <f>ROUND(IF(AG12&gt;0,(+AG12*'Beregningsskema tilbud med afd.'!$B$10),0),0)</f>
        <v>0</v>
      </c>
      <c r="AG13" s="4">
        <f t="shared" si="5"/>
        <v>0</v>
      </c>
      <c r="AH13">
        <f t="shared" ref="AH13:AH43" si="15">+AH12+1</f>
        <v>2021</v>
      </c>
      <c r="AI13" s="35">
        <f>IF('Beregningsskema tilbud med afd.'!$B$12=Afskrivninger!AH13,Afskrivninger!AF13,0)*IF($AE$5='Beregningsskema tilbud med afd.'!$B$12,(13-Afskrivninger!$AE$6)/12,1)*IF(($AE$5-$AE$7)='Beregningsskema tilbud med afd.'!$B$12,(Afskrivninger!$AE$6+13)/12,1)</f>
        <v>0</v>
      </c>
      <c r="AJ13" s="93">
        <f>IF('Beregningsskema tilbud med afd.'!$B$12=Afskrivninger!AH13,Afskrivninger!AE13,0)</f>
        <v>0</v>
      </c>
      <c r="AL13" s="6">
        <f t="shared" ref="AL13:AL43" si="16">+AL12+1</f>
        <v>3</v>
      </c>
      <c r="AM13" s="4">
        <f t="shared" ref="AM13:AM43" si="17">IF(AO12&gt;($AM$4/$AM$7),$AM$4/$AM$7,AO12)</f>
        <v>0</v>
      </c>
      <c r="AN13" s="4">
        <f>ROUND(IF(AO12&gt;0,(+AO12*'Beregningsskema tilbud med afd.'!$B$10),0),0)</f>
        <v>0</v>
      </c>
      <c r="AO13" s="4">
        <f t="shared" si="6"/>
        <v>0</v>
      </c>
      <c r="AP13">
        <f t="shared" ref="AP13:AP43" si="18">+AP12+1</f>
        <v>2</v>
      </c>
      <c r="AQ13" s="35">
        <f>IF('Beregningsskema tilbud med afd.'!$B$12=Afskrivninger!AP13,Afskrivninger!AN13,0)*IF($AM$5='Beregningsskema tilbud med afd.'!$B$12,(13-Afskrivninger!$AM$6)/12,1)*IF(($AM$5-$AM$7)='Beregningsskema tilbud med afd.'!$B$12,(Afskrivninger!$AM$6+13)/12,1)</f>
        <v>0</v>
      </c>
      <c r="AR13" s="93">
        <f>IF('Beregningsskema tilbud med afd.'!$B$12=Afskrivninger!AP13,Afskrivninger!AM13,0)</f>
        <v>0</v>
      </c>
      <c r="AT13" s="6">
        <v>3</v>
      </c>
      <c r="AU13" s="4">
        <f t="shared" ref="AU13:AU43" si="19">IF(AW12&gt;($AU$4/$AU$7),$AU$4/AU$7,AW12)</f>
        <v>0</v>
      </c>
      <c r="AV13" s="4">
        <f>ROUND(IF(AW12&gt;0,(+AW12*'Beregningsskema tilbud med afd.'!$B$10),0),0)</f>
        <v>0</v>
      </c>
      <c r="AW13" s="4">
        <f t="shared" si="7"/>
        <v>0</v>
      </c>
      <c r="AX13">
        <f t="shared" ref="AX13:AX43" si="20">+AX12+1</f>
        <v>2</v>
      </c>
      <c r="AY13" s="35">
        <f>IF('Beregningsskema tilbud med afd.'!$B$12=Afskrivninger!AX13,Afskrivninger!AV13,0)*IF($AU$5='Beregningsskema tilbud med afd.'!$B$12,(13-Afskrivninger!$AU$6)/12,1)*IF(($AU$5-$AU$7)='Beregningsskema tilbud med afd.'!$B$12,(Afskrivninger!$AU$6+13)/12,1)</f>
        <v>0</v>
      </c>
      <c r="AZ13" s="93">
        <f>IF('Beregningsskema tilbud med afd.'!$B$12=Afskrivninger!AX13,Afskrivninger!AU13,0)</f>
        <v>0</v>
      </c>
      <c r="BB13" s="6">
        <f t="shared" ref="BB13:BB43" si="21">+BB12+1</f>
        <v>3</v>
      </c>
      <c r="BC13" s="4">
        <f t="shared" ref="BC13:BC43" si="22">IF(BE12&gt;($BC$4/$BC$7),$BC$4/$BC$7,BE12)</f>
        <v>0</v>
      </c>
      <c r="BD13" s="4">
        <f>ROUND(IF(BE12&gt;0,(+BE12*'Beregningsskema tilbud med afd.'!$B$10),0),0)</f>
        <v>0</v>
      </c>
      <c r="BE13" s="4">
        <f t="shared" si="8"/>
        <v>0</v>
      </c>
      <c r="BF13">
        <f t="shared" ref="BF13:BF43" si="23">+BF12+1</f>
        <v>2</v>
      </c>
      <c r="BG13" s="35">
        <f>IF('Beregningsskema tilbud med afd.'!$B$12=Afskrivninger!BF13,Afskrivninger!BD13,0)*IF($BC$5='Beregningsskema tilbud med afd.'!$B$12,(13-Afskrivninger!$BC$6)/12,1)*IF(($BC$5-$BC$7)='Beregningsskema tilbud med afd.'!$B$12,(Afskrivninger!$BC$6+13)/12,1)</f>
        <v>0</v>
      </c>
      <c r="BH13" s="93">
        <f>IF('Beregningsskema tilbud med afd.'!$B$12=Afskrivninger!BF13,Afskrivninger!BC13,0)</f>
        <v>0</v>
      </c>
    </row>
    <row r="14" spans="1:60" x14ac:dyDescent="0.2">
      <c r="A14" s="6"/>
      <c r="B14" s="42">
        <f t="shared" si="0"/>
        <v>10</v>
      </c>
      <c r="C14" s="8">
        <f>$A$5/'Beregningsskema tilbud med afd.'!B$11</f>
        <v>0</v>
      </c>
      <c r="D14" s="41">
        <f>+E13*'Beregningsskema tilbud med afd.'!$B$10</f>
        <v>0</v>
      </c>
      <c r="E14" s="41">
        <f t="shared" si="1"/>
        <v>0</v>
      </c>
      <c r="F14" s="40">
        <f t="shared" si="2"/>
        <v>2013</v>
      </c>
      <c r="G14" s="40">
        <f>IF('Beregningsskema tilbud med afd.'!$B$12=Afskrivninger!F14,Afskrivninger!D14,0)</f>
        <v>0</v>
      </c>
      <c r="H14" s="43">
        <f>IF('Beregningsskema tilbud med afd.'!$B$12=Afskrivninger!F14,Afskrivninger!C14,0)</f>
        <v>0</v>
      </c>
      <c r="N14" s="6">
        <v>4</v>
      </c>
      <c r="O14" s="4">
        <f t="shared" si="9"/>
        <v>0</v>
      </c>
      <c r="P14" s="4">
        <f>ROUND(IF(Q13&gt;0,(+Q13*'Beregningsskema tilbud med afd.'!$B$10),0),0)</f>
        <v>0</v>
      </c>
      <c r="Q14" s="4">
        <f t="shared" si="3"/>
        <v>0</v>
      </c>
      <c r="R14">
        <f t="shared" si="10"/>
        <v>2013</v>
      </c>
      <c r="S14" s="35">
        <f>IF('Beregningsskema tilbud med afd.'!$B$12=Afskrivninger!R14,Afskrivninger!P14,0)*IF($O$5='Beregningsskema tilbud med afd.'!$B$12,(13-Afskrivninger!$O$6)/12,1)*IF(($O$5-$O$7)='Beregningsskema tilbud med afd.'!$B$12,(Afskrivninger!$O$6+13)/12,1)</f>
        <v>0</v>
      </c>
      <c r="T14" s="93">
        <f>IF('Beregningsskema tilbud med afd.'!$B$12=Afskrivninger!R14,Afskrivninger!O14,0)</f>
        <v>0</v>
      </c>
      <c r="V14" s="6">
        <f t="shared" si="11"/>
        <v>4</v>
      </c>
      <c r="W14" s="4">
        <f t="shared" si="12"/>
        <v>0</v>
      </c>
      <c r="X14" s="4">
        <f>ROUND(IF(Y13&gt;0,(+Y13*'Beregningsskema tilbud med afd.'!$B$10),0),0)</f>
        <v>0</v>
      </c>
      <c r="Y14" s="4">
        <f t="shared" si="4"/>
        <v>0</v>
      </c>
      <c r="Z14">
        <f t="shared" si="13"/>
        <v>2015</v>
      </c>
      <c r="AA14" s="35">
        <f>IF('Beregningsskema tilbud med afd.'!$B$12=Afskrivninger!Z14,Afskrivninger!X14,0)*IF($W$5='Beregningsskema tilbud med afd.'!$B$12,(13-Afskrivninger!$W$6)/12,1)*IF(($W$5-$W$7)='Beregningsskema tilbud med afd.'!$B$12,(Afskrivninger!$W$6+13)/12,1)</f>
        <v>0</v>
      </c>
      <c r="AB14" s="93">
        <f>IF('Beregningsskema tilbud med afd.'!$B$12=Afskrivninger!Z14,Afskrivninger!W14,0)</f>
        <v>0</v>
      </c>
      <c r="AD14" s="6">
        <v>4</v>
      </c>
      <c r="AE14" s="4">
        <f t="shared" si="14"/>
        <v>0</v>
      </c>
      <c r="AF14" s="4">
        <f>ROUND(IF(AG13&gt;0,(+AG13*'Beregningsskema tilbud med afd.'!$B$10),0),0)</f>
        <v>0</v>
      </c>
      <c r="AG14" s="4">
        <f t="shared" si="5"/>
        <v>0</v>
      </c>
      <c r="AH14">
        <f t="shared" si="15"/>
        <v>2022</v>
      </c>
      <c r="AI14" s="35">
        <f>IF('Beregningsskema tilbud med afd.'!$B$12=Afskrivninger!AH14,Afskrivninger!AF14,0)*IF($AE$5='Beregningsskema tilbud med afd.'!$B$12,(13-Afskrivninger!$AE$6)/12,1)*IF(($AE$5-$AE$7)='Beregningsskema tilbud med afd.'!$B$12,(Afskrivninger!$AE$6+13)/12,1)</f>
        <v>0</v>
      </c>
      <c r="AJ14" s="93">
        <f>IF('Beregningsskema tilbud med afd.'!$B$12=Afskrivninger!AH14,Afskrivninger!AE14,0)</f>
        <v>0</v>
      </c>
      <c r="AL14" s="6">
        <f t="shared" si="16"/>
        <v>4</v>
      </c>
      <c r="AM14" s="4">
        <f t="shared" si="17"/>
        <v>0</v>
      </c>
      <c r="AN14" s="4">
        <f>ROUND(IF(AO13&gt;0,(+AO13*'Beregningsskema tilbud med afd.'!$B$10),0),0)</f>
        <v>0</v>
      </c>
      <c r="AO14" s="4">
        <f t="shared" si="6"/>
        <v>0</v>
      </c>
      <c r="AP14">
        <f t="shared" si="18"/>
        <v>3</v>
      </c>
      <c r="AQ14" s="35">
        <f>IF('Beregningsskema tilbud med afd.'!$B$12=Afskrivninger!AP14,Afskrivninger!AN14,0)*IF($AM$5='Beregningsskema tilbud med afd.'!$B$12,(13-Afskrivninger!$AM$6)/12,1)*IF(($AM$5-$AM$7)='Beregningsskema tilbud med afd.'!$B$12,(Afskrivninger!$AM$6+13)/12,1)</f>
        <v>0</v>
      </c>
      <c r="AR14" s="93">
        <f>IF('Beregningsskema tilbud med afd.'!$B$12=Afskrivninger!AP14,Afskrivninger!AM14,0)</f>
        <v>0</v>
      </c>
      <c r="AT14" s="6">
        <v>4</v>
      </c>
      <c r="AU14" s="4">
        <f t="shared" si="19"/>
        <v>0</v>
      </c>
      <c r="AV14" s="4">
        <f>ROUND(IF(AW13&gt;0,(+AW13*'Beregningsskema tilbud med afd.'!$B$10),0),0)</f>
        <v>0</v>
      </c>
      <c r="AW14" s="4">
        <f t="shared" si="7"/>
        <v>0</v>
      </c>
      <c r="AX14">
        <f t="shared" si="20"/>
        <v>3</v>
      </c>
      <c r="AY14" s="35">
        <f>IF('Beregningsskema tilbud med afd.'!$B$12=Afskrivninger!AX14,Afskrivninger!AV14,0)*IF($AU$5='Beregningsskema tilbud med afd.'!$B$12,(13-Afskrivninger!$AU$6)/12,1)*IF(($AU$5-$AU$7)='Beregningsskema tilbud med afd.'!$B$12,(Afskrivninger!$AU$6+13)/12,1)</f>
        <v>0</v>
      </c>
      <c r="AZ14" s="93">
        <f>IF('Beregningsskema tilbud med afd.'!$B$12=Afskrivninger!AX14,Afskrivninger!AU14,0)</f>
        <v>0</v>
      </c>
      <c r="BB14" s="6">
        <f t="shared" si="21"/>
        <v>4</v>
      </c>
      <c r="BC14" s="4">
        <f t="shared" si="22"/>
        <v>0</v>
      </c>
      <c r="BD14" s="4">
        <f>ROUND(IF(BE13&gt;0,(+BE13*'Beregningsskema tilbud med afd.'!$B$10),0),0)</f>
        <v>0</v>
      </c>
      <c r="BE14" s="4">
        <f t="shared" si="8"/>
        <v>0</v>
      </c>
      <c r="BF14">
        <f t="shared" si="23"/>
        <v>3</v>
      </c>
      <c r="BG14" s="35">
        <f>IF('Beregningsskema tilbud med afd.'!$B$12=Afskrivninger!BF14,Afskrivninger!BD14,0)*IF($BC$5='Beregningsskema tilbud med afd.'!$B$12,(13-Afskrivninger!$BC$6)/12,1)*IF(($BC$5-$BC$7)='Beregningsskema tilbud med afd.'!$B$12,(Afskrivninger!$BC$6+13)/12,1)</f>
        <v>0</v>
      </c>
      <c r="BH14" s="93">
        <f>IF('Beregningsskema tilbud med afd.'!$B$12=Afskrivninger!BF14,Afskrivninger!BC14,0)</f>
        <v>0</v>
      </c>
    </row>
    <row r="15" spans="1:60" x14ac:dyDescent="0.2">
      <c r="A15" s="6"/>
      <c r="B15" s="42">
        <f t="shared" si="0"/>
        <v>11</v>
      </c>
      <c r="C15" s="8">
        <f>$A$5/'Beregningsskema tilbud med afd.'!B$11</f>
        <v>0</v>
      </c>
      <c r="D15" s="41">
        <f>+E14*'Beregningsskema tilbud med afd.'!$B$10</f>
        <v>0</v>
      </c>
      <c r="E15" s="41">
        <f t="shared" si="1"/>
        <v>0</v>
      </c>
      <c r="F15" s="40">
        <f t="shared" si="2"/>
        <v>2014</v>
      </c>
      <c r="G15" s="40">
        <f>IF('Beregningsskema tilbud med afd.'!$B$12=Afskrivninger!F15,Afskrivninger!D15,0)</f>
        <v>0</v>
      </c>
      <c r="H15" s="43">
        <f>IF('Beregningsskema tilbud med afd.'!$B$12=Afskrivninger!F15,Afskrivninger!C15,0)</f>
        <v>0</v>
      </c>
      <c r="N15" s="6">
        <v>5</v>
      </c>
      <c r="O15" s="4">
        <f t="shared" si="9"/>
        <v>0</v>
      </c>
      <c r="P15" s="4">
        <f>ROUND(IF(Q14&gt;0,(+Q14*'Beregningsskema tilbud med afd.'!$B$10),0),0)</f>
        <v>0</v>
      </c>
      <c r="Q15" s="4">
        <f t="shared" si="3"/>
        <v>0</v>
      </c>
      <c r="R15">
        <f t="shared" si="10"/>
        <v>2014</v>
      </c>
      <c r="S15" s="35">
        <f>IF('Beregningsskema tilbud med afd.'!$B$12=Afskrivninger!R15,Afskrivninger!P15,0)*IF($O$5='Beregningsskema tilbud med afd.'!$B$12,(13-Afskrivninger!$O$6)/12,1)*IF(($O$5-$O$7)='Beregningsskema tilbud med afd.'!$B$12,(Afskrivninger!$O$6+13)/12,1)</f>
        <v>0</v>
      </c>
      <c r="T15" s="93">
        <f>IF('Beregningsskema tilbud med afd.'!$B$12=Afskrivninger!R15,Afskrivninger!O15,0)</f>
        <v>0</v>
      </c>
      <c r="V15" s="6">
        <f t="shared" si="11"/>
        <v>5</v>
      </c>
      <c r="W15" s="4">
        <f t="shared" si="12"/>
        <v>0</v>
      </c>
      <c r="X15" s="4">
        <f>ROUND(IF(Y14&gt;0,(+Y14*'Beregningsskema tilbud med afd.'!$B$10),0),0)</f>
        <v>0</v>
      </c>
      <c r="Y15" s="4">
        <f t="shared" si="4"/>
        <v>0</v>
      </c>
      <c r="Z15">
        <f t="shared" si="13"/>
        <v>2016</v>
      </c>
      <c r="AA15" s="35">
        <f>IF('Beregningsskema tilbud med afd.'!$B$12=Afskrivninger!Z15,Afskrivninger!X15,0)*IF($W$5='Beregningsskema tilbud med afd.'!$B$12,(13-Afskrivninger!$W$6)/12,1)*IF(($W$5-$W$7)='Beregningsskema tilbud med afd.'!$B$12,(Afskrivninger!$W$6+13)/12,1)</f>
        <v>0</v>
      </c>
      <c r="AB15" s="93">
        <f>IF('Beregningsskema tilbud med afd.'!$B$12=Afskrivninger!Z15,Afskrivninger!W15,0)</f>
        <v>0</v>
      </c>
      <c r="AD15" s="6">
        <v>5</v>
      </c>
      <c r="AE15" s="4">
        <f t="shared" si="14"/>
        <v>0</v>
      </c>
      <c r="AF15" s="4">
        <f>ROUND(IF(AG14&gt;0,(+AG14*'Beregningsskema tilbud med afd.'!$B$10),0),0)</f>
        <v>0</v>
      </c>
      <c r="AG15" s="4">
        <f t="shared" si="5"/>
        <v>0</v>
      </c>
      <c r="AH15">
        <f t="shared" si="15"/>
        <v>2023</v>
      </c>
      <c r="AI15" s="35">
        <f>IF('Beregningsskema tilbud med afd.'!$B$12=Afskrivninger!AH15,Afskrivninger!AF15,0)*IF($AE$5='Beregningsskema tilbud med afd.'!$B$12,(13-Afskrivninger!$AE$6)/12,1)*IF(($AE$5-$AE$7)='Beregningsskema tilbud med afd.'!$B$12,(Afskrivninger!$AE$6+13)/12,1)</f>
        <v>0</v>
      </c>
      <c r="AJ15" s="93">
        <f>IF('Beregningsskema tilbud med afd.'!$B$12=Afskrivninger!AH15,Afskrivninger!AE15,0)</f>
        <v>0</v>
      </c>
      <c r="AL15" s="6">
        <f t="shared" si="16"/>
        <v>5</v>
      </c>
      <c r="AM15" s="4">
        <f t="shared" si="17"/>
        <v>0</v>
      </c>
      <c r="AN15" s="4">
        <f>ROUND(IF(AO14&gt;0,(+AO14*'Beregningsskema tilbud med afd.'!$B$10),0),0)</f>
        <v>0</v>
      </c>
      <c r="AO15" s="4">
        <f t="shared" si="6"/>
        <v>0</v>
      </c>
      <c r="AP15">
        <f t="shared" si="18"/>
        <v>4</v>
      </c>
      <c r="AQ15" s="35">
        <f>IF('Beregningsskema tilbud med afd.'!$B$12=Afskrivninger!AP15,Afskrivninger!AN15,0)*IF($AM$5='Beregningsskema tilbud med afd.'!$B$12,(13-Afskrivninger!$AM$6)/12,1)*IF(($AM$5+$AM$7-1)='Beregningsskema tilbud med afd.'!$B$12,(Afskrivninger!$AM$6)/12,1)</f>
        <v>0</v>
      </c>
      <c r="AR15" s="93">
        <f>IF('Beregningsskema tilbud med afd.'!$B$12=Afskrivninger!AP15,Afskrivninger!AM15,0)</f>
        <v>0</v>
      </c>
      <c r="AT15" s="6">
        <v>5</v>
      </c>
      <c r="AU15" s="4">
        <f t="shared" si="19"/>
        <v>0</v>
      </c>
      <c r="AV15" s="4">
        <f>ROUND(IF(AW14&gt;0,(+AW14*'Beregningsskema tilbud med afd.'!$B$10),0),0)</f>
        <v>0</v>
      </c>
      <c r="AW15" s="4">
        <f t="shared" si="7"/>
        <v>0</v>
      </c>
      <c r="AX15">
        <f t="shared" si="20"/>
        <v>4</v>
      </c>
      <c r="AY15" s="35">
        <f>IF('Beregningsskema tilbud med afd.'!$B$12=Afskrivninger!AX15,Afskrivninger!AV15,0)*IF($AU$5='Beregningsskema tilbud med afd.'!$B$12,(13-Afskrivninger!$AU$6)/12,1)*IF(($AU$5-$AU$7)='Beregningsskema tilbud med afd.'!$B$12,(Afskrivninger!$AU$6+13)/12,1)</f>
        <v>0</v>
      </c>
      <c r="AZ15" s="93">
        <f>IF('Beregningsskema tilbud med afd.'!$B$12=Afskrivninger!AX15,Afskrivninger!AU15,0)</f>
        <v>0</v>
      </c>
      <c r="BB15" s="6">
        <f t="shared" si="21"/>
        <v>5</v>
      </c>
      <c r="BC15" s="4">
        <f t="shared" si="22"/>
        <v>0</v>
      </c>
      <c r="BD15" s="4">
        <f>ROUND(IF(BE14&gt;0,(+BE14*'Beregningsskema tilbud med afd.'!$B$10),0),0)</f>
        <v>0</v>
      </c>
      <c r="BE15" s="4">
        <f t="shared" si="8"/>
        <v>0</v>
      </c>
      <c r="BF15">
        <f t="shared" si="23"/>
        <v>4</v>
      </c>
      <c r="BG15" s="35">
        <f>IF('Beregningsskema tilbud med afd.'!$B$12=Afskrivninger!BF15,Afskrivninger!BD15,0)*IF($BC$5='Beregningsskema tilbud med afd.'!$B$12,(13-Afskrivninger!$BC$6)/12,1)*IF(($BC$5-$BC$7)='Beregningsskema tilbud med afd.'!$B$12,(Afskrivninger!$BC$6+13)/12,1)</f>
        <v>0</v>
      </c>
      <c r="BH15" s="93">
        <f>IF('Beregningsskema tilbud med afd.'!$B$12=Afskrivninger!BF15,Afskrivninger!BC15,0)</f>
        <v>0</v>
      </c>
    </row>
    <row r="16" spans="1:60" x14ac:dyDescent="0.2">
      <c r="A16" s="6"/>
      <c r="B16" s="42">
        <f t="shared" si="0"/>
        <v>12</v>
      </c>
      <c r="C16" s="8">
        <f>$A$5/'Beregningsskema tilbud med afd.'!B$11</f>
        <v>0</v>
      </c>
      <c r="D16" s="41">
        <f>+E15*'Beregningsskema tilbud med afd.'!$B$10</f>
        <v>0</v>
      </c>
      <c r="E16" s="41">
        <f t="shared" si="1"/>
        <v>0</v>
      </c>
      <c r="F16" s="40">
        <f t="shared" si="2"/>
        <v>2015</v>
      </c>
      <c r="G16" s="40">
        <f>IF('Beregningsskema tilbud med afd.'!$B$12=Afskrivninger!F16,Afskrivninger!D16,0)</f>
        <v>0</v>
      </c>
      <c r="H16" s="43">
        <f>IF('Beregningsskema tilbud med afd.'!$B$12=Afskrivninger!F16,Afskrivninger!C16,0)</f>
        <v>0</v>
      </c>
      <c r="N16" s="6">
        <v>6</v>
      </c>
      <c r="O16" s="4">
        <f t="shared" si="9"/>
        <v>0</v>
      </c>
      <c r="P16" s="4">
        <f>ROUND(IF(Q15&gt;0,(+Q15*'Beregningsskema tilbud med afd.'!$B$10),0),0)</f>
        <v>0</v>
      </c>
      <c r="Q16" s="4">
        <f t="shared" si="3"/>
        <v>0</v>
      </c>
      <c r="R16">
        <f t="shared" si="10"/>
        <v>2015</v>
      </c>
      <c r="S16" s="35">
        <f>IF('Beregningsskema tilbud med afd.'!$B$12=Afskrivninger!R16,Afskrivninger!P16,0)*IF($O$5='Beregningsskema tilbud med afd.'!$B$12,(13-Afskrivninger!$O$6)/12,1)*IF(($O$5-$O$7)='Beregningsskema tilbud med afd.'!$B$12,(Afskrivninger!$O$6+13)/12,1)</f>
        <v>0</v>
      </c>
      <c r="T16" s="93">
        <f>IF('Beregningsskema tilbud med afd.'!$B$12=Afskrivninger!R16,Afskrivninger!O16,0)</f>
        <v>0</v>
      </c>
      <c r="V16" s="6">
        <f t="shared" si="11"/>
        <v>6</v>
      </c>
      <c r="W16" s="4">
        <f t="shared" si="12"/>
        <v>0</v>
      </c>
      <c r="X16" s="4">
        <f>ROUND(IF(Y15&gt;0,(+Y15*'Beregningsskema tilbud med afd.'!$B$10),0),0)</f>
        <v>0</v>
      </c>
      <c r="Y16" s="4">
        <f t="shared" si="4"/>
        <v>0</v>
      </c>
      <c r="Z16">
        <f t="shared" si="13"/>
        <v>2017</v>
      </c>
      <c r="AA16" s="35">
        <f>IF('Beregningsskema tilbud med afd.'!$B$12=Afskrivninger!Z16,Afskrivninger!X16,0)*IF($W$5='Beregningsskema tilbud med afd.'!$B$12,(13-Afskrivninger!$W$6)/12,1)*IF(($W$5-$W$7)='Beregningsskema tilbud med afd.'!$B$12,(Afskrivninger!$W$6+13)/12,1)</f>
        <v>0</v>
      </c>
      <c r="AB16" s="93">
        <f>IF('Beregningsskema tilbud med afd.'!$B$12=Afskrivninger!Z16,Afskrivninger!W16,0)</f>
        <v>0</v>
      </c>
      <c r="AD16" s="6">
        <v>6</v>
      </c>
      <c r="AE16" s="4">
        <f t="shared" si="14"/>
        <v>0</v>
      </c>
      <c r="AF16" s="4">
        <f>ROUND(IF(AG15&gt;0,(+AG15*'Beregningsskema tilbud med afd.'!$B$10),0),0)</f>
        <v>0</v>
      </c>
      <c r="AG16" s="4">
        <f t="shared" si="5"/>
        <v>0</v>
      </c>
      <c r="AH16">
        <f t="shared" si="15"/>
        <v>2024</v>
      </c>
      <c r="AI16" s="35">
        <f>IF('Beregningsskema tilbud med afd.'!$B$12=Afskrivninger!AH16,Afskrivninger!AF16,0)*IF($AE$5='Beregningsskema tilbud med afd.'!$B$12,(13-Afskrivninger!$AE$6)/12,1)*IF(($AE$5-$AE$7)='Beregningsskema tilbud med afd.'!$B$12,(Afskrivninger!$AE$6+13)/12,1)</f>
        <v>0</v>
      </c>
      <c r="AJ16" s="93">
        <f>IF('Beregningsskema tilbud med afd.'!$B$12=Afskrivninger!AH16,Afskrivninger!AE16,0)</f>
        <v>0</v>
      </c>
      <c r="AL16" s="6">
        <f t="shared" si="16"/>
        <v>6</v>
      </c>
      <c r="AM16" s="4">
        <f t="shared" si="17"/>
        <v>0</v>
      </c>
      <c r="AN16" s="4">
        <f>ROUND(IF(AO15&gt;0,(+AO15*'Beregningsskema tilbud med afd.'!$B$10),0),0)</f>
        <v>0</v>
      </c>
      <c r="AO16" s="4">
        <f t="shared" si="6"/>
        <v>0</v>
      </c>
      <c r="AP16">
        <f t="shared" si="18"/>
        <v>5</v>
      </c>
      <c r="AQ16" s="35">
        <f>IF('Beregningsskema tilbud med afd.'!$B$12=Afskrivninger!AP16,Afskrivninger!AN16,0)*IF($AM$5='Beregningsskema tilbud med afd.'!$B$12,(13-Afskrivninger!$AM$6)/12,1)*IF(($AM$5-$AM$7)='Beregningsskema tilbud med afd.'!$B$12,(Afskrivninger!$AM$6+13)/12,1)</f>
        <v>0</v>
      </c>
      <c r="AR16" s="93">
        <f>IF('Beregningsskema tilbud med afd.'!$B$12=Afskrivninger!AP16,Afskrivninger!AM16,0)</f>
        <v>0</v>
      </c>
      <c r="AT16" s="6">
        <v>6</v>
      </c>
      <c r="AU16" s="4">
        <f t="shared" si="19"/>
        <v>0</v>
      </c>
      <c r="AV16" s="4">
        <f>ROUND(IF(AW15&gt;0,(+AW15*'Beregningsskema tilbud med afd.'!$B$10),0),0)</f>
        <v>0</v>
      </c>
      <c r="AW16" s="4">
        <f t="shared" si="7"/>
        <v>0</v>
      </c>
      <c r="AX16">
        <f t="shared" si="20"/>
        <v>5</v>
      </c>
      <c r="AY16" s="35">
        <f>IF('Beregningsskema tilbud med afd.'!$B$12=Afskrivninger!AX16,Afskrivninger!AV16,0)*IF($AU$5='Beregningsskema tilbud med afd.'!$B$12,(13-Afskrivninger!$AU$6)/12,1)*IF(($AU$5-$AU$7)='Beregningsskema tilbud med afd.'!$B$12,(Afskrivninger!$AU$6+13)/12,1)</f>
        <v>0</v>
      </c>
      <c r="AZ16" s="93">
        <f>IF('Beregningsskema tilbud med afd.'!$B$12=Afskrivninger!AX16,Afskrivninger!AU16,0)</f>
        <v>0</v>
      </c>
      <c r="BB16" s="6">
        <f t="shared" si="21"/>
        <v>6</v>
      </c>
      <c r="BC16" s="4">
        <f t="shared" si="22"/>
        <v>0</v>
      </c>
      <c r="BD16" s="4">
        <f>ROUND(IF(BE15&gt;0,(+BE15*'Beregningsskema tilbud med afd.'!$B$10),0),0)</f>
        <v>0</v>
      </c>
      <c r="BE16" s="4">
        <f t="shared" si="8"/>
        <v>0</v>
      </c>
      <c r="BF16">
        <f t="shared" si="23"/>
        <v>5</v>
      </c>
      <c r="BG16" s="35">
        <f>IF('Beregningsskema tilbud med afd.'!$B$12=Afskrivninger!BF16,Afskrivninger!BD16,0)*IF($BC$5='Beregningsskema tilbud med afd.'!$B$12,(13-Afskrivninger!$BC$6)/12,1)*IF(($BC$5-$BC$7)='Beregningsskema tilbud med afd.'!$B$12,(Afskrivninger!$BC$6+13)/12,1)</f>
        <v>0</v>
      </c>
      <c r="BH16" s="93">
        <f>IF('Beregningsskema tilbud med afd.'!$B$12=Afskrivninger!BF16,Afskrivninger!BC16,0)</f>
        <v>0</v>
      </c>
    </row>
    <row r="17" spans="1:60" x14ac:dyDescent="0.2">
      <c r="A17" s="6"/>
      <c r="B17" s="42">
        <f t="shared" si="0"/>
        <v>13</v>
      </c>
      <c r="C17" s="8">
        <f>$A$5/'Beregningsskema tilbud med afd.'!B$11</f>
        <v>0</v>
      </c>
      <c r="D17" s="41">
        <f>+E16*'Beregningsskema tilbud med afd.'!$B$10</f>
        <v>0</v>
      </c>
      <c r="E17" s="41">
        <f t="shared" si="1"/>
        <v>0</v>
      </c>
      <c r="F17" s="40">
        <f t="shared" si="2"/>
        <v>2016</v>
      </c>
      <c r="G17" s="40">
        <f>IF('Beregningsskema tilbud med afd.'!$B$12=Afskrivninger!F17,Afskrivninger!D17,0)</f>
        <v>0</v>
      </c>
      <c r="H17" s="43">
        <f>IF('Beregningsskema tilbud med afd.'!$B$12=Afskrivninger!F17,Afskrivninger!C17,0)</f>
        <v>0</v>
      </c>
      <c r="N17" s="6">
        <v>7</v>
      </c>
      <c r="O17" s="4">
        <f t="shared" si="9"/>
        <v>0</v>
      </c>
      <c r="P17" s="4">
        <f>ROUND(IF(Q16&gt;0,(+Q16*'Beregningsskema tilbud med afd.'!$B$10),0),0)</f>
        <v>0</v>
      </c>
      <c r="Q17" s="4">
        <f t="shared" si="3"/>
        <v>0</v>
      </c>
      <c r="R17">
        <f t="shared" si="10"/>
        <v>2016</v>
      </c>
      <c r="S17" s="35">
        <f>IF('Beregningsskema tilbud med afd.'!$B$12=Afskrivninger!R17,Afskrivninger!P17,0)*IF($O$5='Beregningsskema tilbud med afd.'!$B$12,(13-Afskrivninger!$O$6)/12,1)*IF(($O$5-$O$7)='Beregningsskema tilbud med afd.'!$B$12,(Afskrivninger!$O$6+13)/12,1)</f>
        <v>0</v>
      </c>
      <c r="T17" s="93">
        <f>IF('Beregningsskema tilbud med afd.'!$B$12=Afskrivninger!R17,Afskrivninger!O17,0)</f>
        <v>0</v>
      </c>
      <c r="V17" s="6">
        <f t="shared" si="11"/>
        <v>7</v>
      </c>
      <c r="W17" s="4">
        <f t="shared" si="12"/>
        <v>0</v>
      </c>
      <c r="X17" s="4">
        <f>ROUND(IF(Y16&gt;0,(+Y16*'Beregningsskema tilbud med afd.'!$B$10),0),0)</f>
        <v>0</v>
      </c>
      <c r="Y17" s="4">
        <f t="shared" si="4"/>
        <v>0</v>
      </c>
      <c r="Z17">
        <f t="shared" si="13"/>
        <v>2018</v>
      </c>
      <c r="AA17" s="35">
        <f>IF('Beregningsskema tilbud med afd.'!$B$12=Afskrivninger!Z17,Afskrivninger!X17,0)*IF($W$5='Beregningsskema tilbud med afd.'!$B$12,(13-Afskrivninger!$W$6)/12,1)*IF(($W$5-$W$7)='Beregningsskema tilbud med afd.'!$B$12,(Afskrivninger!$W$6+13)/12,1)</f>
        <v>0</v>
      </c>
      <c r="AB17" s="93">
        <f>IF('Beregningsskema tilbud med afd.'!$B$12=Afskrivninger!Z17,Afskrivninger!W17,0)</f>
        <v>0</v>
      </c>
      <c r="AD17" s="6">
        <v>7</v>
      </c>
      <c r="AE17" s="4">
        <f t="shared" si="14"/>
        <v>0</v>
      </c>
      <c r="AF17" s="4">
        <f>ROUND(IF(AG16&gt;0,(+AG16*'Beregningsskema tilbud med afd.'!$B$10),0),0)</f>
        <v>0</v>
      </c>
      <c r="AG17" s="4">
        <f t="shared" si="5"/>
        <v>0</v>
      </c>
      <c r="AH17">
        <f t="shared" si="15"/>
        <v>2025</v>
      </c>
      <c r="AI17" s="35">
        <f>IF('Beregningsskema tilbud med afd.'!$B$12=Afskrivninger!AH17,Afskrivninger!AF17,0)*IF($AE$5='Beregningsskema tilbud med afd.'!$B$12,(13-Afskrivninger!$AE$6)/12,1)*IF(($AE$5-$AE$7)='Beregningsskema tilbud med afd.'!$B$12,(Afskrivninger!$AE$6+13)/12,1)</f>
        <v>0</v>
      </c>
      <c r="AJ17" s="93">
        <f>IF('Beregningsskema tilbud med afd.'!$B$12=Afskrivninger!AH17,Afskrivninger!AE17,0)</f>
        <v>0</v>
      </c>
      <c r="AL17" s="6">
        <f t="shared" si="16"/>
        <v>7</v>
      </c>
      <c r="AM17" s="4">
        <f t="shared" si="17"/>
        <v>0</v>
      </c>
      <c r="AN17" s="4">
        <f>ROUND(IF(AO16&gt;0,(+AO16*'Beregningsskema tilbud med afd.'!$B$10),0),0)</f>
        <v>0</v>
      </c>
      <c r="AO17" s="4">
        <f t="shared" si="6"/>
        <v>0</v>
      </c>
      <c r="AP17">
        <f t="shared" si="18"/>
        <v>6</v>
      </c>
      <c r="AQ17" s="35">
        <f>IF('Beregningsskema tilbud med afd.'!$B$12=Afskrivninger!AP17,Afskrivninger!AN17,0)*IF($AM$5='Beregningsskema tilbud med afd.'!$B$12,(13-Afskrivninger!$AM$6)/12,1)*IF(($AM$5-$AM$7)='Beregningsskema tilbud med afd.'!$B$12,(Afskrivninger!$AM$6+13)/12,1)</f>
        <v>0</v>
      </c>
      <c r="AR17" s="93">
        <f>IF('Beregningsskema tilbud med afd.'!$B$12=Afskrivninger!AP17,Afskrivninger!AM17,0)</f>
        <v>0</v>
      </c>
      <c r="AT17" s="6">
        <v>7</v>
      </c>
      <c r="AU17" s="4">
        <f t="shared" si="19"/>
        <v>0</v>
      </c>
      <c r="AV17" s="4">
        <f>ROUND(IF(AW16&gt;0,(+AW16*'Beregningsskema tilbud med afd.'!$B$10),0),0)</f>
        <v>0</v>
      </c>
      <c r="AW17" s="4">
        <f t="shared" si="7"/>
        <v>0</v>
      </c>
      <c r="AX17">
        <f t="shared" si="20"/>
        <v>6</v>
      </c>
      <c r="AY17" s="35">
        <f>IF('Beregningsskema tilbud med afd.'!$B$12=Afskrivninger!AX17,Afskrivninger!AV17,0)*IF($AU$5='Beregningsskema tilbud med afd.'!$B$12,(13-Afskrivninger!$AU$6)/12,1)*IF(($AU$5-$AU$7)='Beregningsskema tilbud med afd.'!$B$12,(Afskrivninger!$AU$6+13)/12,1)</f>
        <v>0</v>
      </c>
      <c r="AZ17" s="93">
        <f>IF('Beregningsskema tilbud med afd.'!$B$12=Afskrivninger!AX17,Afskrivninger!AU17,0)</f>
        <v>0</v>
      </c>
      <c r="BB17" s="6">
        <f t="shared" si="21"/>
        <v>7</v>
      </c>
      <c r="BC17" s="4">
        <f t="shared" si="22"/>
        <v>0</v>
      </c>
      <c r="BD17" s="4">
        <f>ROUND(IF(BE16&gt;0,(+BE16*'Beregningsskema tilbud med afd.'!$B$10),0),0)</f>
        <v>0</v>
      </c>
      <c r="BE17" s="4">
        <f t="shared" si="8"/>
        <v>0</v>
      </c>
      <c r="BF17">
        <f t="shared" si="23"/>
        <v>6</v>
      </c>
      <c r="BG17" s="35">
        <f>IF('Beregningsskema tilbud med afd.'!$B$12=Afskrivninger!BF17,Afskrivninger!BD17,0)*IF($BC$5='Beregningsskema tilbud med afd.'!$B$12,(13-Afskrivninger!$BC$6)/12,1)*IF(($BC$5-$BC$7)='Beregningsskema tilbud med afd.'!$B$12,(Afskrivninger!$BC$6+13)/12,1)</f>
        <v>0</v>
      </c>
      <c r="BH17" s="93">
        <f>IF('Beregningsskema tilbud med afd.'!$B$12=Afskrivninger!BF17,Afskrivninger!BC17,0)</f>
        <v>0</v>
      </c>
    </row>
    <row r="18" spans="1:60" x14ac:dyDescent="0.2">
      <c r="A18" s="6"/>
      <c r="B18" s="42">
        <f t="shared" si="0"/>
        <v>14</v>
      </c>
      <c r="C18" s="8">
        <f>$A$5/'Beregningsskema tilbud med afd.'!B$11</f>
        <v>0</v>
      </c>
      <c r="D18" s="41">
        <f>+E17*'Beregningsskema tilbud med afd.'!$B$10</f>
        <v>0</v>
      </c>
      <c r="E18" s="41">
        <f t="shared" si="1"/>
        <v>0</v>
      </c>
      <c r="F18" s="40">
        <f t="shared" si="2"/>
        <v>2017</v>
      </c>
      <c r="G18" s="40">
        <f>IF('Beregningsskema tilbud med afd.'!$B$12=Afskrivninger!F18,Afskrivninger!D18,0)</f>
        <v>0</v>
      </c>
      <c r="H18" s="43">
        <f>IF('Beregningsskema tilbud med afd.'!$B$12=Afskrivninger!F18,Afskrivninger!C18,0)</f>
        <v>0</v>
      </c>
      <c r="N18" s="6">
        <v>8</v>
      </c>
      <c r="O18" s="4">
        <f t="shared" si="9"/>
        <v>0</v>
      </c>
      <c r="P18" s="4">
        <f>ROUND(IF(Q17&gt;0,(+Q17*'Beregningsskema tilbud med afd.'!$B$10),0),0)</f>
        <v>0</v>
      </c>
      <c r="Q18" s="4">
        <f t="shared" si="3"/>
        <v>0</v>
      </c>
      <c r="R18">
        <f t="shared" si="10"/>
        <v>2017</v>
      </c>
      <c r="S18" s="35">
        <f>IF('Beregningsskema tilbud med afd.'!$B$12=Afskrivninger!R18,Afskrivninger!P18,0)*IF($O$5='Beregningsskema tilbud med afd.'!$B$12,(13-Afskrivninger!$O$6)/12,1)*IF(($O$5-$O$7)='Beregningsskema tilbud med afd.'!$B$12,(Afskrivninger!$O$6+13)/12,1)</f>
        <v>0</v>
      </c>
      <c r="T18" s="93">
        <f>IF('Beregningsskema tilbud med afd.'!$B$12=Afskrivninger!R18,Afskrivninger!O18,0)</f>
        <v>0</v>
      </c>
      <c r="V18" s="6">
        <f t="shared" si="11"/>
        <v>8</v>
      </c>
      <c r="W18" s="4">
        <f t="shared" si="12"/>
        <v>0</v>
      </c>
      <c r="X18" s="4">
        <f>ROUND(IF(Y17&gt;0,(+Y17*'Beregningsskema tilbud med afd.'!$B$10),0),0)</f>
        <v>0</v>
      </c>
      <c r="Y18" s="4">
        <f t="shared" si="4"/>
        <v>0</v>
      </c>
      <c r="Z18">
        <f t="shared" si="13"/>
        <v>2019</v>
      </c>
      <c r="AA18" s="35">
        <f>IF('Beregningsskema tilbud med afd.'!$B$12=Afskrivninger!Z18,Afskrivninger!X18,0)*IF($W$5='Beregningsskema tilbud med afd.'!$B$12,(13-Afskrivninger!$W$6)/12,1)*IF(($W$5-$W$7)='Beregningsskema tilbud med afd.'!$B$12,(Afskrivninger!$W$6+13)/12,1)</f>
        <v>0</v>
      </c>
      <c r="AB18" s="93">
        <f>IF('Beregningsskema tilbud med afd.'!$B$12=Afskrivninger!Z18,Afskrivninger!W18,0)</f>
        <v>0</v>
      </c>
      <c r="AD18" s="6">
        <v>8</v>
      </c>
      <c r="AE18" s="4">
        <f t="shared" si="14"/>
        <v>0</v>
      </c>
      <c r="AF18" s="4">
        <f>ROUND(IF(AG17&gt;0,(+AG17*'Beregningsskema tilbud med afd.'!$B$10),0),0)</f>
        <v>0</v>
      </c>
      <c r="AG18" s="4">
        <f t="shared" si="5"/>
        <v>0</v>
      </c>
      <c r="AH18">
        <f t="shared" si="15"/>
        <v>2026</v>
      </c>
      <c r="AI18" s="35">
        <f>IF('Beregningsskema tilbud med afd.'!$B$12=Afskrivninger!AH18,Afskrivninger!AF18,0)*IF($AE$5='Beregningsskema tilbud med afd.'!$B$12,(13-Afskrivninger!$AE$6)/12,1)*IF(($AE$5-$AE$7)='Beregningsskema tilbud med afd.'!$B$12,(Afskrivninger!$AE$6+13)/12,1)</f>
        <v>0</v>
      </c>
      <c r="AJ18" s="93">
        <f>IF('Beregningsskema tilbud med afd.'!$B$12=Afskrivninger!AH18,Afskrivninger!AE18,0)</f>
        <v>0</v>
      </c>
      <c r="AL18" s="6">
        <f t="shared" si="16"/>
        <v>8</v>
      </c>
      <c r="AM18" s="4">
        <f t="shared" si="17"/>
        <v>0</v>
      </c>
      <c r="AN18" s="4">
        <f>ROUND(IF(AO17&gt;0,(+AO17*'Beregningsskema tilbud med afd.'!$B$10),0),0)</f>
        <v>0</v>
      </c>
      <c r="AO18" s="4">
        <f t="shared" si="6"/>
        <v>0</v>
      </c>
      <c r="AP18">
        <f t="shared" si="18"/>
        <v>7</v>
      </c>
      <c r="AQ18" s="35">
        <f>IF('Beregningsskema tilbud med afd.'!$B$12=Afskrivninger!AP18,Afskrivninger!AN18,0)</f>
        <v>0</v>
      </c>
      <c r="AR18" s="93">
        <f>IF('Beregningsskema tilbud med afd.'!$B$12=Afskrivninger!AP18,Afskrivninger!AM18,0)</f>
        <v>0</v>
      </c>
      <c r="AT18" s="6">
        <v>8</v>
      </c>
      <c r="AU18" s="4">
        <f t="shared" si="19"/>
        <v>0</v>
      </c>
      <c r="AV18" s="4">
        <f>ROUND(IF(AW17&gt;0,(+AW17*'Beregningsskema tilbud med afd.'!$B$10),0),0)</f>
        <v>0</v>
      </c>
      <c r="AW18" s="4">
        <f t="shared" si="7"/>
        <v>0</v>
      </c>
      <c r="AX18">
        <f t="shared" si="20"/>
        <v>7</v>
      </c>
      <c r="AY18" s="35">
        <f>IF('Beregningsskema tilbud med afd.'!$B$12=Afskrivninger!AX18,Afskrivninger!AV18,0)*IF($AU$5='Beregningsskema tilbud med afd.'!$B$12,(13-Afskrivninger!$AU$6)/12,1)*IF(($AU$5-$AU$7)='Beregningsskema tilbud med afd.'!$B$12,(Afskrivninger!$AU$6+13)/12,1)</f>
        <v>0</v>
      </c>
      <c r="AZ18" s="93">
        <f>IF('Beregningsskema tilbud med afd.'!$B$12=Afskrivninger!AX18,Afskrivninger!AU18,0)</f>
        <v>0</v>
      </c>
      <c r="BB18" s="6">
        <f t="shared" si="21"/>
        <v>8</v>
      </c>
      <c r="BC18" s="4">
        <f t="shared" si="22"/>
        <v>0</v>
      </c>
      <c r="BD18" s="4">
        <f>ROUND(IF(BE17&gt;0,(+BE17*'Beregningsskema tilbud med afd.'!$B$10),0),0)</f>
        <v>0</v>
      </c>
      <c r="BE18" s="4">
        <f t="shared" si="8"/>
        <v>0</v>
      </c>
      <c r="BF18">
        <f t="shared" si="23"/>
        <v>7</v>
      </c>
      <c r="BG18" s="35">
        <f>IF('Beregningsskema tilbud med afd.'!$B$12=Afskrivninger!BF18,Afskrivninger!BD18,0)*IF($BC$5='Beregningsskema tilbud med afd.'!$B$12,(13-Afskrivninger!$BC$6)/12,1)*IF(($BC$5-$BC$7)='Beregningsskema tilbud med afd.'!$B$12,(Afskrivninger!$BC$6+13)/12,1)</f>
        <v>0</v>
      </c>
      <c r="BH18" s="93">
        <f>IF('Beregningsskema tilbud med afd.'!$B$12=Afskrivninger!BF18,Afskrivninger!BC18,0)</f>
        <v>0</v>
      </c>
    </row>
    <row r="19" spans="1:60" x14ac:dyDescent="0.2">
      <c r="A19" s="6"/>
      <c r="B19" s="42">
        <f t="shared" si="0"/>
        <v>15</v>
      </c>
      <c r="C19" s="8">
        <f>$A$5/'Beregningsskema tilbud med afd.'!B$11</f>
        <v>0</v>
      </c>
      <c r="D19" s="41">
        <f>+E18*'Beregningsskema tilbud med afd.'!$B$10</f>
        <v>0</v>
      </c>
      <c r="E19" s="41">
        <f t="shared" si="1"/>
        <v>0</v>
      </c>
      <c r="F19" s="40">
        <f t="shared" si="2"/>
        <v>2018</v>
      </c>
      <c r="G19" s="40">
        <f>IF('Beregningsskema tilbud med afd.'!$B$12=Afskrivninger!F19,Afskrivninger!D19,0)</f>
        <v>0</v>
      </c>
      <c r="H19" s="43">
        <f>IF('Beregningsskema tilbud med afd.'!$B$12=Afskrivninger!F19,Afskrivninger!C19,0)</f>
        <v>0</v>
      </c>
      <c r="N19" s="6">
        <v>9</v>
      </c>
      <c r="O19" s="4">
        <f t="shared" si="9"/>
        <v>0</v>
      </c>
      <c r="P19" s="4">
        <f>ROUND(IF(Q18&gt;0,(+Q18*'Beregningsskema tilbud med afd.'!$B$10),0),0)</f>
        <v>0</v>
      </c>
      <c r="Q19" s="4">
        <f t="shared" ref="Q19:Q43" si="24">ROUND(IF(SUM(Q18-O19)&lt;0,0,(Q18-O19)),2)</f>
        <v>0</v>
      </c>
      <c r="R19">
        <f t="shared" si="10"/>
        <v>2018</v>
      </c>
      <c r="S19" s="35">
        <f>IF('Beregningsskema tilbud med afd.'!$B$12=Afskrivninger!R19,Afskrivninger!P19,0)*IF($O$5='Beregningsskema tilbud med afd.'!$B$12,(13-Afskrivninger!$O$6)/12,1)*IF(($O$5-$O$7)='Beregningsskema tilbud med afd.'!$B$12,(Afskrivninger!$O$6+13)/12,1)</f>
        <v>0</v>
      </c>
      <c r="T19" s="93">
        <f>IF('Beregningsskema tilbud med afd.'!$B$12=Afskrivninger!R19,Afskrivninger!O19,0)</f>
        <v>0</v>
      </c>
      <c r="V19" s="6">
        <f t="shared" si="11"/>
        <v>9</v>
      </c>
      <c r="W19" s="4">
        <f t="shared" si="12"/>
        <v>0</v>
      </c>
      <c r="X19" s="4">
        <f>ROUND(IF(Y18&gt;0,(+Y18*'Beregningsskema tilbud med afd.'!$B$10),0),0)</f>
        <v>0</v>
      </c>
      <c r="Y19" s="4">
        <f t="shared" ref="Y19:Y43" si="25">ROUND(IF(SUM(Y18-W19)&lt;0,0,(Y18-W19)),2)</f>
        <v>0</v>
      </c>
      <c r="Z19">
        <f t="shared" si="13"/>
        <v>2020</v>
      </c>
      <c r="AA19" s="35">
        <f>IF('Beregningsskema tilbud med afd.'!$B$12=Afskrivninger!Z19,Afskrivninger!X19,0)*IF($W$5='Beregningsskema tilbud med afd.'!$B$12,(13-Afskrivninger!$W$6)/12,1)*IF(($W$5-$W$7)='Beregningsskema tilbud med afd.'!$B$12,(Afskrivninger!$W$6+13)/12,1)</f>
        <v>0</v>
      </c>
      <c r="AB19" s="93">
        <f>IF('Beregningsskema tilbud med afd.'!$B$12=Afskrivninger!Z19,Afskrivninger!W19,0)</f>
        <v>0</v>
      </c>
      <c r="AD19" s="6">
        <v>9</v>
      </c>
      <c r="AE19" s="4">
        <f t="shared" si="14"/>
        <v>0</v>
      </c>
      <c r="AF19" s="4">
        <f>ROUND(IF(AG18&gt;0,(+AG18*'Beregningsskema tilbud med afd.'!$B$10),0),0)</f>
        <v>0</v>
      </c>
      <c r="AG19" s="4">
        <f t="shared" ref="AG19:AG43" si="26">ROUND(IF(SUM(AG18-AE19)&lt;0,0,(AG18-AE19)),2)</f>
        <v>0</v>
      </c>
      <c r="AH19">
        <f t="shared" si="15"/>
        <v>2027</v>
      </c>
      <c r="AI19" s="35">
        <f>IF('Beregningsskema tilbud med afd.'!$B$12=Afskrivninger!AH19,Afskrivninger!AF19,0)*IF($AE$5='Beregningsskema tilbud med afd.'!$B$12,(13-Afskrivninger!$AE$6)/12,1)*IF(($AE$5-$AE$7)='Beregningsskema tilbud med afd.'!$B$12,(Afskrivninger!$AE$6+13)/12,1)</f>
        <v>0</v>
      </c>
      <c r="AJ19" s="93">
        <f>IF('Beregningsskema tilbud med afd.'!$B$12=Afskrivninger!AH19,Afskrivninger!AE19,0)</f>
        <v>0</v>
      </c>
      <c r="AL19" s="6">
        <f t="shared" si="16"/>
        <v>9</v>
      </c>
      <c r="AM19" s="4">
        <f t="shared" si="17"/>
        <v>0</v>
      </c>
      <c r="AN19" s="4">
        <f>ROUND(IF(AO18&gt;0,(+AO18*'Beregningsskema tilbud med afd.'!$B$10),0),0)</f>
        <v>0</v>
      </c>
      <c r="AO19" s="4">
        <f t="shared" ref="AO19:AO43" si="27">ROUND(IF(SUM(AO18-AM19)&lt;0,0,(AO18-AM19)),2)</f>
        <v>0</v>
      </c>
      <c r="AP19">
        <f t="shared" si="18"/>
        <v>8</v>
      </c>
      <c r="AQ19" s="35">
        <f>IF('Beregningsskema tilbud med afd.'!$B$12=Afskrivninger!AP19,Afskrivninger!AN19,0)</f>
        <v>0</v>
      </c>
      <c r="AR19" s="93">
        <f>IF('Beregningsskema tilbud med afd.'!$B$12=Afskrivninger!AP19,Afskrivninger!AM19,0)</f>
        <v>0</v>
      </c>
      <c r="AT19" s="6">
        <v>9</v>
      </c>
      <c r="AU19" s="4">
        <f t="shared" si="19"/>
        <v>0</v>
      </c>
      <c r="AV19" s="4">
        <f>ROUND(IF(AW18&gt;0,(+AW18*'Beregningsskema tilbud med afd.'!$B$10),0),0)</f>
        <v>0</v>
      </c>
      <c r="AW19" s="4">
        <f t="shared" ref="AW19:AW43" si="28">ROUND(IF(SUM(AW18-AU19)&lt;0,0,(AW18-AU19)),2)</f>
        <v>0</v>
      </c>
      <c r="AX19">
        <f t="shared" si="20"/>
        <v>8</v>
      </c>
      <c r="AY19" s="35">
        <f>IF('Beregningsskema tilbud med afd.'!$B$12=Afskrivninger!AX19,Afskrivninger!AV19,0)*IF($AU$5='Beregningsskema tilbud med afd.'!$B$12,(13-Afskrivninger!$AU$6)/12,1)*IF(($AU$5-$AU$7)='Beregningsskema tilbud med afd.'!$B$12,(Afskrivninger!$AU$6+13)/12,1)</f>
        <v>0</v>
      </c>
      <c r="AZ19" s="93">
        <f>IF('Beregningsskema tilbud med afd.'!$B$12=Afskrivninger!AX19,Afskrivninger!AU19,0)</f>
        <v>0</v>
      </c>
      <c r="BB19" s="6">
        <f t="shared" si="21"/>
        <v>9</v>
      </c>
      <c r="BC19" s="4">
        <f t="shared" si="22"/>
        <v>0</v>
      </c>
      <c r="BD19" s="4">
        <f>ROUND(IF(BE18&gt;0,(+BE18*'Beregningsskema tilbud med afd.'!$B$10),0),0)</f>
        <v>0</v>
      </c>
      <c r="BE19" s="4">
        <f t="shared" ref="BE19:BE43" si="29">ROUND(IF(SUM(BE18-BC19)&lt;0,0,(BE18-BC19)),2)</f>
        <v>0</v>
      </c>
      <c r="BF19">
        <f t="shared" si="23"/>
        <v>8</v>
      </c>
      <c r="BG19" s="35">
        <f>IF('Beregningsskema tilbud med afd.'!$B$12=Afskrivninger!BF19,Afskrivninger!BD19,0)*IF($BC$5='Beregningsskema tilbud med afd.'!$B$12,(13-Afskrivninger!$BC$6)/12,1)*IF(($BC$5-$BC$7)='Beregningsskema tilbud med afd.'!$B$12,(Afskrivninger!$BC$6+13)/12,1)</f>
        <v>0</v>
      </c>
      <c r="BH19" s="93">
        <f>IF('Beregningsskema tilbud med afd.'!$B$12=Afskrivninger!BF19,Afskrivninger!BC19,0)</f>
        <v>0</v>
      </c>
    </row>
    <row r="20" spans="1:60" x14ac:dyDescent="0.2">
      <c r="A20" s="6"/>
      <c r="B20" s="42">
        <f t="shared" si="0"/>
        <v>16</v>
      </c>
      <c r="C20" s="8">
        <f>$A$5/'Beregningsskema tilbud med afd.'!B$11</f>
        <v>0</v>
      </c>
      <c r="D20" s="41">
        <f>+E19*'Beregningsskema tilbud med afd.'!$B$10</f>
        <v>0</v>
      </c>
      <c r="E20" s="41">
        <f t="shared" si="1"/>
        <v>0</v>
      </c>
      <c r="F20" s="40">
        <f t="shared" si="2"/>
        <v>2019</v>
      </c>
      <c r="G20" s="40">
        <f>IF('Beregningsskema tilbud med afd.'!$B$12=Afskrivninger!F20,Afskrivninger!D20,0)</f>
        <v>0</v>
      </c>
      <c r="H20" s="43">
        <f>IF('Beregningsskema tilbud med afd.'!$B$12=Afskrivninger!F20,Afskrivninger!C20,0)</f>
        <v>0</v>
      </c>
      <c r="N20" s="6">
        <v>10</v>
      </c>
      <c r="O20" s="4">
        <f t="shared" si="9"/>
        <v>0</v>
      </c>
      <c r="P20" s="4">
        <f>ROUND(IF(Q19&gt;0,(+Q19*'Beregningsskema tilbud med afd.'!$B$10),0),0)</f>
        <v>0</v>
      </c>
      <c r="Q20" s="4">
        <f t="shared" si="24"/>
        <v>0</v>
      </c>
      <c r="R20">
        <f t="shared" si="10"/>
        <v>2019</v>
      </c>
      <c r="S20" s="35">
        <f>IF('Beregningsskema tilbud med afd.'!$B$12=Afskrivninger!R20,Afskrivninger!P20,0)*IF($O$5='Beregningsskema tilbud med afd.'!$B$12,(13-Afskrivninger!$O$6)/12,1)*IF(($O$5-$O$7)='Beregningsskema tilbud med afd.'!$B$12,(Afskrivninger!$O$6+13)/12,1)</f>
        <v>0</v>
      </c>
      <c r="T20" s="93">
        <f>IF('Beregningsskema tilbud med afd.'!$B$12=Afskrivninger!R20,Afskrivninger!O20,0)</f>
        <v>0</v>
      </c>
      <c r="V20" s="6">
        <f t="shared" si="11"/>
        <v>10</v>
      </c>
      <c r="W20" s="4">
        <f t="shared" si="12"/>
        <v>0</v>
      </c>
      <c r="X20" s="4">
        <f>ROUND(IF(Y19&gt;0,(+Y19*'Beregningsskema tilbud med afd.'!$B$10),0),0)</f>
        <v>0</v>
      </c>
      <c r="Y20" s="4">
        <f t="shared" si="25"/>
        <v>0</v>
      </c>
      <c r="Z20">
        <f t="shared" si="13"/>
        <v>2021</v>
      </c>
      <c r="AA20" s="35">
        <f>IF('Beregningsskema tilbud med afd.'!$B$12=Afskrivninger!Z20,Afskrivninger!X20,0)*IF($W$5='Beregningsskema tilbud med afd.'!$B$12,(13-Afskrivninger!$W$6)/12,1)*IF(($W$5-$W$7)='Beregningsskema tilbud med afd.'!$B$12,(Afskrivninger!$W$6+13)/12,1)</f>
        <v>0</v>
      </c>
      <c r="AB20" s="93">
        <f>IF('Beregningsskema tilbud med afd.'!$B$12=Afskrivninger!Z20,Afskrivninger!W20,0)</f>
        <v>0</v>
      </c>
      <c r="AD20" s="6">
        <v>10</v>
      </c>
      <c r="AE20" s="4">
        <f t="shared" si="14"/>
        <v>0</v>
      </c>
      <c r="AF20" s="4">
        <f>ROUND(IF(AG19&gt;0,(+AG19*'Beregningsskema tilbud med afd.'!$B$10),0),0)</f>
        <v>0</v>
      </c>
      <c r="AG20" s="4">
        <f t="shared" si="26"/>
        <v>0</v>
      </c>
      <c r="AH20">
        <f t="shared" si="15"/>
        <v>2028</v>
      </c>
      <c r="AI20" s="35">
        <f>IF('Beregningsskema tilbud med afd.'!$B$12=Afskrivninger!AH20,Afskrivninger!AF20,0)*IF($AE$5='Beregningsskema tilbud med afd.'!$B$12,(13-Afskrivninger!$AE$6)/12,1)*IF(($AE$5-$AE$7)='Beregningsskema tilbud med afd.'!$B$12,(Afskrivninger!$AE$6+13)/12,1)</f>
        <v>0</v>
      </c>
      <c r="AJ20" s="93">
        <f>IF('Beregningsskema tilbud med afd.'!$B$12=Afskrivninger!AH20,Afskrivninger!AE20,0)</f>
        <v>0</v>
      </c>
      <c r="AL20" s="6">
        <f t="shared" si="16"/>
        <v>10</v>
      </c>
      <c r="AM20" s="4">
        <f t="shared" si="17"/>
        <v>0</v>
      </c>
      <c r="AN20" s="4">
        <f>ROUND(IF(AO19&gt;0,(+AO19*'Beregningsskema tilbud med afd.'!$B$10),0),0)</f>
        <v>0</v>
      </c>
      <c r="AO20" s="4">
        <f t="shared" si="27"/>
        <v>0</v>
      </c>
      <c r="AP20">
        <f t="shared" si="18"/>
        <v>9</v>
      </c>
      <c r="AQ20" s="35">
        <f>IF('Beregningsskema tilbud med afd.'!$B$12=Afskrivninger!AP20,Afskrivninger!AN20,0)</f>
        <v>0</v>
      </c>
      <c r="AR20" s="93">
        <f>IF('Beregningsskema tilbud med afd.'!$B$12=Afskrivninger!AP20,Afskrivninger!AM20,0)</f>
        <v>0</v>
      </c>
      <c r="AT20" s="6">
        <v>10</v>
      </c>
      <c r="AU20" s="4">
        <f t="shared" si="19"/>
        <v>0</v>
      </c>
      <c r="AV20" s="4">
        <f>ROUND(IF(AW19&gt;0,(+AW19*'Beregningsskema tilbud med afd.'!$B$10),0),0)</f>
        <v>0</v>
      </c>
      <c r="AW20" s="4">
        <f t="shared" si="28"/>
        <v>0</v>
      </c>
      <c r="AX20">
        <f t="shared" si="20"/>
        <v>9</v>
      </c>
      <c r="AY20" s="35">
        <f>IF('Beregningsskema tilbud med afd.'!$B$12=Afskrivninger!AX20,Afskrivninger!AV20,0)*IF($AU$5='Beregningsskema tilbud med afd.'!$B$12,(13-Afskrivninger!$AU$6)/12,1)*IF(($AU$5-$AU$7)='Beregningsskema tilbud med afd.'!$B$12,(Afskrivninger!$AU$6+13)/12,1)</f>
        <v>0</v>
      </c>
      <c r="AZ20" s="93">
        <f>IF('Beregningsskema tilbud med afd.'!$B$12=Afskrivninger!AX20,Afskrivninger!AU20,0)</f>
        <v>0</v>
      </c>
      <c r="BB20" s="6">
        <f t="shared" si="21"/>
        <v>10</v>
      </c>
      <c r="BC20" s="4">
        <f t="shared" si="22"/>
        <v>0</v>
      </c>
      <c r="BD20" s="4">
        <f>ROUND(IF(BE19&gt;0,(+BE19*'Beregningsskema tilbud med afd.'!$B$10),0),0)</f>
        <v>0</v>
      </c>
      <c r="BE20" s="4">
        <f t="shared" si="29"/>
        <v>0</v>
      </c>
      <c r="BF20">
        <f t="shared" si="23"/>
        <v>9</v>
      </c>
      <c r="BG20" s="35">
        <f>IF('Beregningsskema tilbud med afd.'!$B$12=Afskrivninger!BF20,Afskrivninger!BD20,0)*IF($BC$5='Beregningsskema tilbud med afd.'!$B$12,(13-Afskrivninger!$BC$6)/12,1)*IF(($BC$5-$BC$7)='Beregningsskema tilbud med afd.'!$B$12,(Afskrivninger!$BC$6+13)/12,1)</f>
        <v>0</v>
      </c>
      <c r="BH20" s="93">
        <f>IF('Beregningsskema tilbud med afd.'!$B$12=Afskrivninger!BF20,Afskrivninger!BC20,0)</f>
        <v>0</v>
      </c>
    </row>
    <row r="21" spans="1:60" x14ac:dyDescent="0.2">
      <c r="A21" s="6"/>
      <c r="B21" s="42">
        <f t="shared" si="0"/>
        <v>17</v>
      </c>
      <c r="C21" s="8">
        <f>$A$5/'Beregningsskema tilbud med afd.'!B$11</f>
        <v>0</v>
      </c>
      <c r="D21" s="41">
        <f>+E20*'Beregningsskema tilbud med afd.'!$B$10</f>
        <v>0</v>
      </c>
      <c r="E21" s="41">
        <f t="shared" si="1"/>
        <v>0</v>
      </c>
      <c r="F21" s="40">
        <f t="shared" si="2"/>
        <v>2020</v>
      </c>
      <c r="G21" s="40">
        <f>IF('Beregningsskema tilbud med afd.'!$B$12=Afskrivninger!F21,Afskrivninger!D21,0)</f>
        <v>0</v>
      </c>
      <c r="H21" s="43">
        <f>IF('Beregningsskema tilbud med afd.'!$B$12=Afskrivninger!F21,Afskrivninger!C21,0)</f>
        <v>0</v>
      </c>
      <c r="N21" s="6">
        <v>11</v>
      </c>
      <c r="O21" s="4">
        <f t="shared" si="9"/>
        <v>0</v>
      </c>
      <c r="P21" s="4">
        <f>ROUND(IF(Q20&gt;0,(+Q20*'Beregningsskema tilbud med afd.'!$B$10),0),0)</f>
        <v>0</v>
      </c>
      <c r="Q21" s="4">
        <f t="shared" si="24"/>
        <v>0</v>
      </c>
      <c r="R21">
        <f t="shared" si="10"/>
        <v>2020</v>
      </c>
      <c r="S21" s="35">
        <f>IF('Beregningsskema tilbud med afd.'!$B$12=Afskrivninger!R21,Afskrivninger!P21,0)*IF($O$5='Beregningsskema tilbud med afd.'!$B$12,(13-Afskrivninger!$O$6)/12,1)*IF(($O$5-$O$7)='Beregningsskema tilbud med afd.'!$B$12,(Afskrivninger!$O$6+13)/12,1)</f>
        <v>0</v>
      </c>
      <c r="T21" s="93">
        <f>IF('Beregningsskema tilbud med afd.'!$B$12=Afskrivninger!R21,Afskrivninger!O21,0)</f>
        <v>0</v>
      </c>
      <c r="V21" s="6">
        <f t="shared" si="11"/>
        <v>11</v>
      </c>
      <c r="W21" s="4">
        <f t="shared" si="12"/>
        <v>0</v>
      </c>
      <c r="X21" s="4">
        <f>ROUND(IF(Y20&gt;0,(+Y20*'Beregningsskema tilbud med afd.'!$B$10),0),0)</f>
        <v>0</v>
      </c>
      <c r="Y21" s="4">
        <f t="shared" si="25"/>
        <v>0</v>
      </c>
      <c r="Z21">
        <f t="shared" si="13"/>
        <v>2022</v>
      </c>
      <c r="AA21" s="35">
        <f>IF('Beregningsskema tilbud med afd.'!$B$12=Afskrivninger!Z21,Afskrivninger!X21,0)*IF($W$5='Beregningsskema tilbud med afd.'!$B$12,(13-Afskrivninger!$W$6)/12,1)*IF(($W$5-$W$7)='Beregningsskema tilbud med afd.'!$B$12,(Afskrivninger!$W$6+13)/12,1)</f>
        <v>0</v>
      </c>
      <c r="AB21" s="93">
        <f>IF('Beregningsskema tilbud med afd.'!$B$12=Afskrivninger!Z21,Afskrivninger!W21,0)</f>
        <v>0</v>
      </c>
      <c r="AD21" s="6">
        <v>11</v>
      </c>
      <c r="AE21" s="4">
        <f t="shared" si="14"/>
        <v>0</v>
      </c>
      <c r="AF21" s="4">
        <f>ROUND(IF(AG20&gt;0,(+AG20*'Beregningsskema tilbud med afd.'!$B$10),0),0)</f>
        <v>0</v>
      </c>
      <c r="AG21" s="4">
        <f t="shared" si="26"/>
        <v>0</v>
      </c>
      <c r="AH21">
        <f t="shared" si="15"/>
        <v>2029</v>
      </c>
      <c r="AI21" s="35">
        <f>IF('Beregningsskema tilbud med afd.'!$B$12=Afskrivninger!AH21,Afskrivninger!AF21,0)*IF($AE$5='Beregningsskema tilbud med afd.'!$B$12,(13-Afskrivninger!$AE$6)/12,1)*IF(($AE$5-$AE$7)='Beregningsskema tilbud med afd.'!$B$12,(Afskrivninger!$AE$6+13)/12,1)</f>
        <v>0</v>
      </c>
      <c r="AJ21" s="93">
        <f>IF('Beregningsskema tilbud med afd.'!$B$12=Afskrivninger!AH21,Afskrivninger!AE21,0)</f>
        <v>0</v>
      </c>
      <c r="AL21" s="6">
        <f t="shared" si="16"/>
        <v>11</v>
      </c>
      <c r="AM21" s="4">
        <f t="shared" si="17"/>
        <v>0</v>
      </c>
      <c r="AN21" s="4">
        <f>ROUND(IF(AO20&gt;0,(+AO20*'Beregningsskema tilbud med afd.'!$B$10),0),0)</f>
        <v>0</v>
      </c>
      <c r="AO21" s="4">
        <f t="shared" si="27"/>
        <v>0</v>
      </c>
      <c r="AP21">
        <f t="shared" si="18"/>
        <v>10</v>
      </c>
      <c r="AQ21" s="35">
        <f>IF('Beregningsskema tilbud med afd.'!$B$12=Afskrivninger!AP21,Afskrivninger!AN21,0)</f>
        <v>0</v>
      </c>
      <c r="AR21" s="93">
        <f>IF('Beregningsskema tilbud med afd.'!$B$12=Afskrivninger!AP21,Afskrivninger!AM21,0)</f>
        <v>0</v>
      </c>
      <c r="AT21" s="6">
        <v>11</v>
      </c>
      <c r="AU21" s="4">
        <f t="shared" si="19"/>
        <v>0</v>
      </c>
      <c r="AV21" s="4">
        <f>ROUND(IF(AW20&gt;0,(+AW20*'Beregningsskema tilbud med afd.'!$B$10),0),0)</f>
        <v>0</v>
      </c>
      <c r="AW21" s="4">
        <f t="shared" si="28"/>
        <v>0</v>
      </c>
      <c r="AX21">
        <f t="shared" si="20"/>
        <v>10</v>
      </c>
      <c r="AY21" s="35">
        <f>IF('Beregningsskema tilbud med afd.'!$B$12=Afskrivninger!AX21,Afskrivninger!AV21,0)*IF($AU$5='Beregningsskema tilbud med afd.'!$B$12,(13-Afskrivninger!$AU$6)/12,1)*IF(($AU$5-$AU$7)='Beregningsskema tilbud med afd.'!$B$12,(Afskrivninger!$AU$6+13)/12,1)</f>
        <v>0</v>
      </c>
      <c r="AZ21" s="93">
        <f>IF('Beregningsskema tilbud med afd.'!$B$12=Afskrivninger!AX21,Afskrivninger!AU21,0)</f>
        <v>0</v>
      </c>
      <c r="BB21" s="6">
        <f t="shared" si="21"/>
        <v>11</v>
      </c>
      <c r="BC21" s="4">
        <f t="shared" si="22"/>
        <v>0</v>
      </c>
      <c r="BD21" s="4">
        <f>ROUND(IF(BE20&gt;0,(+BE20*'Beregningsskema tilbud med afd.'!$B$10),0),0)</f>
        <v>0</v>
      </c>
      <c r="BE21" s="4">
        <f t="shared" si="29"/>
        <v>0</v>
      </c>
      <c r="BF21">
        <f t="shared" si="23"/>
        <v>10</v>
      </c>
      <c r="BG21" s="35">
        <f>IF('Beregningsskema tilbud med afd.'!$B$12=Afskrivninger!BF21,Afskrivninger!BD21,0)*IF($BC$5='Beregningsskema tilbud med afd.'!$B$12,(13-Afskrivninger!$BC$6)/12,1)*IF(($BC$5-$BC$7)='Beregningsskema tilbud med afd.'!$B$12,(Afskrivninger!$BC$6+13)/12,1)</f>
        <v>0</v>
      </c>
      <c r="BH21" s="93">
        <f>IF('Beregningsskema tilbud med afd.'!$B$12=Afskrivninger!BF21,Afskrivninger!BC21,0)</f>
        <v>0</v>
      </c>
    </row>
    <row r="22" spans="1:60" x14ac:dyDescent="0.2">
      <c r="A22" s="6"/>
      <c r="B22" s="42">
        <f t="shared" si="0"/>
        <v>18</v>
      </c>
      <c r="C22" s="8">
        <f>$A$5/'Beregningsskema tilbud med afd.'!B$11</f>
        <v>0</v>
      </c>
      <c r="D22" s="41">
        <f>+E21*'Beregningsskema tilbud med afd.'!$B$10</f>
        <v>0</v>
      </c>
      <c r="E22" s="41">
        <f t="shared" si="1"/>
        <v>0</v>
      </c>
      <c r="F22" s="40">
        <f t="shared" si="2"/>
        <v>2021</v>
      </c>
      <c r="G22" s="40">
        <f>IF('Beregningsskema tilbud med afd.'!$B$12=Afskrivninger!F22,Afskrivninger!D22,0)</f>
        <v>0</v>
      </c>
      <c r="H22" s="43">
        <f>IF('Beregningsskema tilbud med afd.'!$B$12=Afskrivninger!F22,Afskrivninger!C22,0)</f>
        <v>0</v>
      </c>
      <c r="N22" s="6">
        <v>12</v>
      </c>
      <c r="O22" s="4">
        <f t="shared" si="9"/>
        <v>0</v>
      </c>
      <c r="P22" s="4">
        <f>ROUND(IF(Q21&gt;0,(+Q21*'Beregningsskema tilbud med afd.'!$B$10),0),0)</f>
        <v>0</v>
      </c>
      <c r="Q22" s="4">
        <f t="shared" si="24"/>
        <v>0</v>
      </c>
      <c r="R22">
        <f t="shared" si="10"/>
        <v>2021</v>
      </c>
      <c r="S22" s="35">
        <f>IF('Beregningsskema tilbud med afd.'!$B$12=Afskrivninger!R22,Afskrivninger!P22,0)*IF($O$5='Beregningsskema tilbud med afd.'!$B$12,(13-Afskrivninger!$O$6)/12,1)*IF(($O$5-$O$7)='Beregningsskema tilbud med afd.'!$B$12,(Afskrivninger!$O$6+13)/12,1)</f>
        <v>0</v>
      </c>
      <c r="T22" s="93">
        <f>IF('Beregningsskema tilbud med afd.'!$B$12=Afskrivninger!R22,Afskrivninger!O22,0)</f>
        <v>0</v>
      </c>
      <c r="V22" s="6">
        <f t="shared" si="11"/>
        <v>12</v>
      </c>
      <c r="W22" s="4">
        <f t="shared" si="12"/>
        <v>0</v>
      </c>
      <c r="X22" s="4">
        <f>ROUND(IF(Y21&gt;0,(+Y21*'Beregningsskema tilbud med afd.'!$B$10),0),0)</f>
        <v>0</v>
      </c>
      <c r="Y22" s="4">
        <f t="shared" si="25"/>
        <v>0</v>
      </c>
      <c r="Z22">
        <f t="shared" si="13"/>
        <v>2023</v>
      </c>
      <c r="AA22" s="35">
        <f>IF('Beregningsskema tilbud med afd.'!$B$12=Afskrivninger!Z22,Afskrivninger!X22,0)*IF($W$5='Beregningsskema tilbud med afd.'!$B$12,(13-Afskrivninger!$W$6)/12,1)*IF(($W$5-$W$7)='Beregningsskema tilbud med afd.'!$B$12,(Afskrivninger!$W$6+13)/12,1)</f>
        <v>0</v>
      </c>
      <c r="AB22" s="93">
        <f>IF('Beregningsskema tilbud med afd.'!$B$12=Afskrivninger!Z22,Afskrivninger!W22,0)</f>
        <v>0</v>
      </c>
      <c r="AD22" s="6">
        <v>12</v>
      </c>
      <c r="AE22" s="4">
        <f t="shared" si="14"/>
        <v>0</v>
      </c>
      <c r="AF22" s="4">
        <f>ROUND(IF(AG21&gt;0,(+AG21*'Beregningsskema tilbud med afd.'!$B$10),0),0)</f>
        <v>0</v>
      </c>
      <c r="AG22" s="4">
        <f t="shared" si="26"/>
        <v>0</v>
      </c>
      <c r="AH22">
        <f t="shared" si="15"/>
        <v>2030</v>
      </c>
      <c r="AI22" s="35">
        <f>IF('Beregningsskema tilbud med afd.'!$B$12=Afskrivninger!AH22,Afskrivninger!AF22,0)*IF($AE$5='Beregningsskema tilbud med afd.'!$B$12,(13-Afskrivninger!$AE$6)/12,1)*IF(($AE$5-$AE$7)='Beregningsskema tilbud med afd.'!$B$12,(Afskrivninger!$AE$6+13)/12,1)</f>
        <v>0</v>
      </c>
      <c r="AJ22" s="93">
        <f>IF('Beregningsskema tilbud med afd.'!$B$12=Afskrivninger!AH22,Afskrivninger!AE22,0)</f>
        <v>0</v>
      </c>
      <c r="AL22" s="6">
        <f t="shared" si="16"/>
        <v>12</v>
      </c>
      <c r="AM22" s="4">
        <f t="shared" si="17"/>
        <v>0</v>
      </c>
      <c r="AN22" s="4">
        <f>ROUND(IF(AO21&gt;0,(+AO21*'Beregningsskema tilbud med afd.'!$B$10),0),0)</f>
        <v>0</v>
      </c>
      <c r="AO22" s="4">
        <f t="shared" si="27"/>
        <v>0</v>
      </c>
      <c r="AP22">
        <f t="shared" si="18"/>
        <v>11</v>
      </c>
      <c r="AQ22" s="35">
        <f>IF('Beregningsskema tilbud med afd.'!$B$12=Afskrivninger!AP22,Afskrivninger!AN22,0)</f>
        <v>0</v>
      </c>
      <c r="AR22" s="93">
        <f>IF('Beregningsskema tilbud med afd.'!$B$12=Afskrivninger!AP22,Afskrivninger!AM22,0)</f>
        <v>0</v>
      </c>
      <c r="AT22" s="6">
        <v>12</v>
      </c>
      <c r="AU22" s="4">
        <f t="shared" si="19"/>
        <v>0</v>
      </c>
      <c r="AV22" s="4">
        <f>ROUND(IF(AW21&gt;0,(+AW21*'Beregningsskema tilbud med afd.'!$B$10),0),0)</f>
        <v>0</v>
      </c>
      <c r="AW22" s="4">
        <f t="shared" si="28"/>
        <v>0</v>
      </c>
      <c r="AX22">
        <f t="shared" si="20"/>
        <v>11</v>
      </c>
      <c r="AY22" s="35">
        <f>IF('Beregningsskema tilbud med afd.'!$B$12=Afskrivninger!AX22,Afskrivninger!AV22,0)*IF($AU$5='Beregningsskema tilbud med afd.'!$B$12,(13-Afskrivninger!$AU$6)/12,1)*IF(($AU$5-$AU$7)='Beregningsskema tilbud med afd.'!$B$12,(Afskrivninger!$AU$6+13)/12,1)</f>
        <v>0</v>
      </c>
      <c r="AZ22" s="93">
        <f>IF('Beregningsskema tilbud med afd.'!$B$12=Afskrivninger!AX22,Afskrivninger!AU22,0)</f>
        <v>0</v>
      </c>
      <c r="BB22" s="6">
        <f t="shared" si="21"/>
        <v>12</v>
      </c>
      <c r="BC22" s="4">
        <f t="shared" si="22"/>
        <v>0</v>
      </c>
      <c r="BD22" s="4">
        <f>ROUND(IF(BE21&gt;0,(+BE21*'Beregningsskema tilbud med afd.'!$B$10),0),0)</f>
        <v>0</v>
      </c>
      <c r="BE22" s="4">
        <f t="shared" si="29"/>
        <v>0</v>
      </c>
      <c r="BF22">
        <f t="shared" si="23"/>
        <v>11</v>
      </c>
      <c r="BG22" s="35">
        <f>IF('Beregningsskema tilbud med afd.'!$B$12=Afskrivninger!BF22,Afskrivninger!BD22,0)*IF($BC$5='Beregningsskema tilbud med afd.'!$B$12,(13-Afskrivninger!$BC$6)/12,1)*IF(($BC$5-$BC$7)='Beregningsskema tilbud med afd.'!$B$12,(Afskrivninger!$BC$6+13)/12,1)</f>
        <v>0</v>
      </c>
      <c r="BH22" s="93">
        <f>IF('Beregningsskema tilbud med afd.'!$B$12=Afskrivninger!BF22,Afskrivninger!BC22,0)</f>
        <v>0</v>
      </c>
    </row>
    <row r="23" spans="1:60" x14ac:dyDescent="0.2">
      <c r="A23" s="6"/>
      <c r="B23" s="42">
        <f t="shared" si="0"/>
        <v>19</v>
      </c>
      <c r="C23" s="8">
        <f>$A$5/'Beregningsskema tilbud med afd.'!B$11</f>
        <v>0</v>
      </c>
      <c r="D23" s="41">
        <f>+E22*'Beregningsskema tilbud med afd.'!$B$10</f>
        <v>0</v>
      </c>
      <c r="E23" s="41">
        <f t="shared" si="1"/>
        <v>0</v>
      </c>
      <c r="F23" s="40">
        <f t="shared" si="2"/>
        <v>2022</v>
      </c>
      <c r="G23" s="40">
        <f>IF('Beregningsskema tilbud med afd.'!$B$12=Afskrivninger!F23,Afskrivninger!D23,0)</f>
        <v>0</v>
      </c>
      <c r="H23" s="43">
        <f>IF('Beregningsskema tilbud med afd.'!$B$12=Afskrivninger!F23,Afskrivninger!C23,0)</f>
        <v>0</v>
      </c>
      <c r="N23" s="6">
        <v>13</v>
      </c>
      <c r="O23" s="4">
        <f t="shared" si="9"/>
        <v>0</v>
      </c>
      <c r="P23" s="4">
        <f>ROUND(IF(Q22&gt;0,(+Q22*'Beregningsskema tilbud med afd.'!$B$10),0),0)</f>
        <v>0</v>
      </c>
      <c r="Q23" s="4">
        <f t="shared" si="24"/>
        <v>0</v>
      </c>
      <c r="R23">
        <f t="shared" si="10"/>
        <v>2022</v>
      </c>
      <c r="S23" s="35">
        <f>IF('Beregningsskema tilbud med afd.'!$B$12=Afskrivninger!R23,Afskrivninger!P23,0)*IF($O$5='Beregningsskema tilbud med afd.'!$B$12,(13-Afskrivninger!$O$6)/12,1)*IF(($O$5-$O$7)='Beregningsskema tilbud med afd.'!$B$12,(Afskrivninger!$O$6+13)/12,1)</f>
        <v>0</v>
      </c>
      <c r="T23" s="93">
        <f>IF('Beregningsskema tilbud med afd.'!$B$12=Afskrivninger!R23,Afskrivninger!O23,0)</f>
        <v>0</v>
      </c>
      <c r="V23" s="6">
        <f t="shared" si="11"/>
        <v>13</v>
      </c>
      <c r="W23" s="4">
        <f t="shared" si="12"/>
        <v>0</v>
      </c>
      <c r="X23" s="4">
        <f>ROUND(IF(Y22&gt;0,(+Y22*'Beregningsskema tilbud med afd.'!$B$10),0),0)</f>
        <v>0</v>
      </c>
      <c r="Y23" s="4">
        <f t="shared" si="25"/>
        <v>0</v>
      </c>
      <c r="Z23">
        <f t="shared" si="13"/>
        <v>2024</v>
      </c>
      <c r="AA23" s="35">
        <f>IF('Beregningsskema tilbud med afd.'!$B$12=Afskrivninger!Z23,Afskrivninger!X23,0)*IF($W$5='Beregningsskema tilbud med afd.'!$B$12,(13-Afskrivninger!$W$6)/12,1)*IF(($W$5-$W$7)='Beregningsskema tilbud med afd.'!$B$12,(Afskrivninger!$W$6+13)/12,1)</f>
        <v>0</v>
      </c>
      <c r="AB23" s="93">
        <f>IF('Beregningsskema tilbud med afd.'!$B$12=Afskrivninger!Z23,Afskrivninger!W23,0)</f>
        <v>0</v>
      </c>
      <c r="AD23" s="6">
        <v>13</v>
      </c>
      <c r="AE23" s="4">
        <f t="shared" si="14"/>
        <v>0</v>
      </c>
      <c r="AF23" s="4">
        <f>ROUND(IF(AG22&gt;0,(+AG22*'Beregningsskema tilbud med afd.'!$B$10),0),0)</f>
        <v>0</v>
      </c>
      <c r="AG23" s="4">
        <f t="shared" si="26"/>
        <v>0</v>
      </c>
      <c r="AH23">
        <f t="shared" si="15"/>
        <v>2031</v>
      </c>
      <c r="AI23" s="35">
        <f>IF('Beregningsskema tilbud med afd.'!$B$12=Afskrivninger!AH23,Afskrivninger!AF23,0)*IF($AE$5='Beregningsskema tilbud med afd.'!$B$12,(13-Afskrivninger!$AE$6)/12,1)*IF(($AE$5-$AE$7)='Beregningsskema tilbud med afd.'!$B$12,(Afskrivninger!$AE$6+13)/12,1)</f>
        <v>0</v>
      </c>
      <c r="AJ23" s="93">
        <f>IF('Beregningsskema tilbud med afd.'!$B$12=Afskrivninger!AH23,Afskrivninger!AE23,0)</f>
        <v>0</v>
      </c>
      <c r="AL23" s="6">
        <f t="shared" si="16"/>
        <v>13</v>
      </c>
      <c r="AM23" s="4">
        <f t="shared" si="17"/>
        <v>0</v>
      </c>
      <c r="AN23" s="4">
        <f>ROUND(IF(AO22&gt;0,(+AO22*'Beregningsskema tilbud med afd.'!$B$10),0),0)</f>
        <v>0</v>
      </c>
      <c r="AO23" s="4">
        <f t="shared" si="27"/>
        <v>0</v>
      </c>
      <c r="AP23">
        <f t="shared" si="18"/>
        <v>12</v>
      </c>
      <c r="AQ23" s="35">
        <f>IF('Beregningsskema tilbud med afd.'!$B$12=Afskrivninger!AP23,Afskrivninger!AN23,0)</f>
        <v>0</v>
      </c>
      <c r="AR23" s="93">
        <f>IF('Beregningsskema tilbud med afd.'!$B$12=Afskrivninger!AP23,Afskrivninger!AM23,0)</f>
        <v>0</v>
      </c>
      <c r="AT23" s="6">
        <v>13</v>
      </c>
      <c r="AU23" s="4">
        <f t="shared" si="19"/>
        <v>0</v>
      </c>
      <c r="AV23" s="4">
        <f>ROUND(IF(AW22&gt;0,(+AW22*'Beregningsskema tilbud med afd.'!$B$10),0),0)</f>
        <v>0</v>
      </c>
      <c r="AW23" s="4">
        <f t="shared" si="28"/>
        <v>0</v>
      </c>
      <c r="AX23">
        <f t="shared" si="20"/>
        <v>12</v>
      </c>
      <c r="AY23" s="35">
        <f>IF('Beregningsskema tilbud med afd.'!$B$12=Afskrivninger!AX23,Afskrivninger!AV23,0)*IF($AU$5='Beregningsskema tilbud med afd.'!$B$12,(13-Afskrivninger!$AU$6)/12,1)*IF(($AU$5-$AU$7)='Beregningsskema tilbud med afd.'!$B$12,(Afskrivninger!$AU$6+13)/12,1)</f>
        <v>0</v>
      </c>
      <c r="AZ23" s="93">
        <f>IF('Beregningsskema tilbud med afd.'!$B$12=Afskrivninger!AX23,Afskrivninger!AU23,0)</f>
        <v>0</v>
      </c>
      <c r="BB23" s="6">
        <f t="shared" si="21"/>
        <v>13</v>
      </c>
      <c r="BC23" s="4">
        <f t="shared" si="22"/>
        <v>0</v>
      </c>
      <c r="BD23" s="4">
        <f>ROUND(IF(BE22&gt;0,(+BE22*'Beregningsskema tilbud med afd.'!$B$10),0),0)</f>
        <v>0</v>
      </c>
      <c r="BE23" s="4">
        <f t="shared" si="29"/>
        <v>0</v>
      </c>
      <c r="BF23">
        <f t="shared" si="23"/>
        <v>12</v>
      </c>
      <c r="BG23" s="35">
        <f>IF('Beregningsskema tilbud med afd.'!$B$12=Afskrivninger!BF23,Afskrivninger!BD23,0)*IF($BC$5='Beregningsskema tilbud med afd.'!$B$12,(13-Afskrivninger!$BC$6)/12,1)*IF(($BC$5-$BC$7)='Beregningsskema tilbud med afd.'!$B$12,(Afskrivninger!$BC$6+13)/12,1)</f>
        <v>0</v>
      </c>
      <c r="BH23" s="93">
        <f>IF('Beregningsskema tilbud med afd.'!$B$12=Afskrivninger!BF23,Afskrivninger!BC23,0)</f>
        <v>0</v>
      </c>
    </row>
    <row r="24" spans="1:60" x14ac:dyDescent="0.2">
      <c r="A24" s="6"/>
      <c r="B24" s="42">
        <f t="shared" si="0"/>
        <v>20</v>
      </c>
      <c r="C24" s="8">
        <f>$A$5/'Beregningsskema tilbud med afd.'!B$11</f>
        <v>0</v>
      </c>
      <c r="D24" s="41">
        <f>+E23*'Beregningsskema tilbud med afd.'!$B$10</f>
        <v>0</v>
      </c>
      <c r="E24" s="41">
        <f t="shared" si="1"/>
        <v>0</v>
      </c>
      <c r="F24" s="40">
        <f t="shared" si="2"/>
        <v>2023</v>
      </c>
      <c r="G24" s="40">
        <f>IF('Beregningsskema tilbud med afd.'!$B$12=Afskrivninger!F24,Afskrivninger!D24,0)</f>
        <v>0</v>
      </c>
      <c r="H24" s="43">
        <f>IF('Beregningsskema tilbud med afd.'!$B$12=Afskrivninger!F24,Afskrivninger!C24,0)</f>
        <v>0</v>
      </c>
      <c r="N24" s="6">
        <v>14</v>
      </c>
      <c r="O24" s="4">
        <f t="shared" si="9"/>
        <v>0</v>
      </c>
      <c r="P24" s="4">
        <f>ROUND(IF(Q23&gt;0,(+Q23*'Beregningsskema tilbud med afd.'!$B$10),0),0)</f>
        <v>0</v>
      </c>
      <c r="Q24" s="4">
        <f t="shared" si="24"/>
        <v>0</v>
      </c>
      <c r="R24">
        <f t="shared" si="10"/>
        <v>2023</v>
      </c>
      <c r="S24" s="35">
        <f>IF('Beregningsskema tilbud med afd.'!$B$12=Afskrivninger!R24,Afskrivninger!P24,0)*IF($O$5='Beregningsskema tilbud med afd.'!$B$12,(13-Afskrivninger!$O$6)/12,1)*IF(($O$5-$O$7)='Beregningsskema tilbud med afd.'!$B$12,(Afskrivninger!$O$6+13)/12,1)</f>
        <v>0</v>
      </c>
      <c r="T24" s="93">
        <f>IF('Beregningsskema tilbud med afd.'!$B$12=Afskrivninger!R24,Afskrivninger!O24,0)</f>
        <v>0</v>
      </c>
      <c r="V24" s="6">
        <f t="shared" si="11"/>
        <v>14</v>
      </c>
      <c r="W24" s="4">
        <f t="shared" si="12"/>
        <v>0</v>
      </c>
      <c r="X24" s="4">
        <f>ROUND(IF(Y23&gt;0,(+Y23*'Beregningsskema tilbud med afd.'!$B$10),0),0)</f>
        <v>0</v>
      </c>
      <c r="Y24" s="4">
        <f t="shared" si="25"/>
        <v>0</v>
      </c>
      <c r="Z24">
        <f t="shared" si="13"/>
        <v>2025</v>
      </c>
      <c r="AA24" s="35">
        <f>IF('Beregningsskema tilbud med afd.'!$B$12=Afskrivninger!Z24,Afskrivninger!X24,0)*IF($W$5='Beregningsskema tilbud med afd.'!$B$12,(13-Afskrivninger!$W$6)/12,1)*IF(($W$5-$W$7)='Beregningsskema tilbud med afd.'!$B$12,(Afskrivninger!$W$6+13)/12,1)</f>
        <v>0</v>
      </c>
      <c r="AB24" s="93">
        <f>IF('Beregningsskema tilbud med afd.'!$B$12=Afskrivninger!Z24,Afskrivninger!W24,0)</f>
        <v>0</v>
      </c>
      <c r="AD24" s="6">
        <v>14</v>
      </c>
      <c r="AE24" s="4">
        <f t="shared" si="14"/>
        <v>0</v>
      </c>
      <c r="AF24" s="4">
        <f>ROUND(IF(AG23&gt;0,(+AG23*'Beregningsskema tilbud med afd.'!$B$10),0),0)</f>
        <v>0</v>
      </c>
      <c r="AG24" s="4">
        <f t="shared" si="26"/>
        <v>0</v>
      </c>
      <c r="AH24">
        <f t="shared" si="15"/>
        <v>2032</v>
      </c>
      <c r="AI24" s="35">
        <f>IF('Beregningsskema tilbud med afd.'!$B$12=Afskrivninger!AH24,Afskrivninger!AF24,0)*IF($AE$5='Beregningsskema tilbud med afd.'!$B$12,(13-Afskrivninger!$AE$6)/12,1)*IF(($AE$5-$AE$7)='Beregningsskema tilbud med afd.'!$B$12,(Afskrivninger!$AE$6+13)/12,1)</f>
        <v>0</v>
      </c>
      <c r="AJ24" s="93">
        <f>IF('Beregningsskema tilbud med afd.'!$B$12=Afskrivninger!AH24,Afskrivninger!AE24,0)</f>
        <v>0</v>
      </c>
      <c r="AL24" s="6">
        <f t="shared" si="16"/>
        <v>14</v>
      </c>
      <c r="AM24" s="4">
        <f t="shared" si="17"/>
        <v>0</v>
      </c>
      <c r="AN24" s="4">
        <f>ROUND(IF(AO23&gt;0,(+AO23*'Beregningsskema tilbud med afd.'!$B$10),0),0)</f>
        <v>0</v>
      </c>
      <c r="AO24" s="4">
        <f t="shared" si="27"/>
        <v>0</v>
      </c>
      <c r="AP24">
        <f t="shared" si="18"/>
        <v>13</v>
      </c>
      <c r="AQ24" s="35">
        <f>IF('Beregningsskema tilbud med afd.'!$B$12=Afskrivninger!AP24,Afskrivninger!AN24,0)</f>
        <v>0</v>
      </c>
      <c r="AR24" s="93">
        <f>IF('Beregningsskema tilbud med afd.'!$B$12=Afskrivninger!AP24,Afskrivninger!AM24,0)</f>
        <v>0</v>
      </c>
      <c r="AT24" s="6">
        <v>14</v>
      </c>
      <c r="AU24" s="4">
        <f t="shared" si="19"/>
        <v>0</v>
      </c>
      <c r="AV24" s="4">
        <f>ROUND(IF(AW23&gt;0,(+AW23*'Beregningsskema tilbud med afd.'!$B$10),0),0)</f>
        <v>0</v>
      </c>
      <c r="AW24" s="4">
        <f t="shared" si="28"/>
        <v>0</v>
      </c>
      <c r="AX24">
        <f t="shared" si="20"/>
        <v>13</v>
      </c>
      <c r="AY24" s="35">
        <f>IF('Beregningsskema tilbud med afd.'!$B$12=Afskrivninger!AX24,Afskrivninger!AV24,0)*IF($AU$5='Beregningsskema tilbud med afd.'!$B$12,(13-Afskrivninger!$AU$6)/12,1)*IF(($AU$5-$AU$7)='Beregningsskema tilbud med afd.'!$B$12,(Afskrivninger!$AU$6+13)/12,1)</f>
        <v>0</v>
      </c>
      <c r="AZ24" s="93">
        <f>IF('Beregningsskema tilbud med afd.'!$B$12=Afskrivninger!AX24,Afskrivninger!AU24,0)</f>
        <v>0</v>
      </c>
      <c r="BB24" s="6">
        <f t="shared" si="21"/>
        <v>14</v>
      </c>
      <c r="BC24" s="4">
        <f t="shared" si="22"/>
        <v>0</v>
      </c>
      <c r="BD24" s="4">
        <f>ROUND(IF(BE23&gt;0,(+BE23*'Beregningsskema tilbud med afd.'!$B$10),0),0)</f>
        <v>0</v>
      </c>
      <c r="BE24" s="4">
        <f t="shared" si="29"/>
        <v>0</v>
      </c>
      <c r="BF24">
        <f t="shared" si="23"/>
        <v>13</v>
      </c>
      <c r="BG24" s="35">
        <f>IF('Beregningsskema tilbud med afd.'!$B$12=Afskrivninger!BF24,Afskrivninger!BD24,0)*IF($BC$5='Beregningsskema tilbud med afd.'!$B$12,(13-Afskrivninger!$BC$6)/12,1)*IF(($BC$5-$BC$7)='Beregningsskema tilbud med afd.'!$B$12,(Afskrivninger!$BC$6+13)/12,1)</f>
        <v>0</v>
      </c>
      <c r="BH24" s="93">
        <f>IF('Beregningsskema tilbud med afd.'!$B$12=Afskrivninger!BF24,Afskrivninger!BC24,0)</f>
        <v>0</v>
      </c>
    </row>
    <row r="25" spans="1:60" x14ac:dyDescent="0.2">
      <c r="A25" s="6"/>
      <c r="B25" s="42">
        <f t="shared" si="0"/>
        <v>21</v>
      </c>
      <c r="C25" s="8">
        <f>$A$5/'Beregningsskema tilbud med afd.'!B$11</f>
        <v>0</v>
      </c>
      <c r="D25" s="41">
        <f>+E24*'Beregningsskema tilbud med afd.'!$B$10</f>
        <v>0</v>
      </c>
      <c r="E25" s="41">
        <f t="shared" si="1"/>
        <v>0</v>
      </c>
      <c r="F25" s="40">
        <f t="shared" si="2"/>
        <v>2024</v>
      </c>
      <c r="G25" s="40">
        <f>IF('Beregningsskema tilbud med afd.'!$B$12=Afskrivninger!F25,Afskrivninger!D25,0)</f>
        <v>0</v>
      </c>
      <c r="H25" s="43">
        <f>IF('Beregningsskema tilbud med afd.'!$B$12=Afskrivninger!F25,Afskrivninger!C25,0)</f>
        <v>0</v>
      </c>
      <c r="N25" s="6">
        <v>15</v>
      </c>
      <c r="O25" s="4">
        <f t="shared" si="9"/>
        <v>0</v>
      </c>
      <c r="P25" s="4">
        <f>ROUND(IF(Q24&gt;0,(+Q24*'Beregningsskema tilbud med afd.'!$B$10),0),0)</f>
        <v>0</v>
      </c>
      <c r="Q25" s="4">
        <f t="shared" si="24"/>
        <v>0</v>
      </c>
      <c r="R25">
        <f t="shared" si="10"/>
        <v>2024</v>
      </c>
      <c r="S25" s="35">
        <f>IF('Beregningsskema tilbud med afd.'!$B$12=Afskrivninger!R25,Afskrivninger!P25,0)*IF($O$5='Beregningsskema tilbud med afd.'!$B$12,(13-Afskrivninger!$O$6)/12,1)*IF(($O$5-$O$7)='Beregningsskema tilbud med afd.'!$B$12,(Afskrivninger!$O$6+13)/12,1)</f>
        <v>0</v>
      </c>
      <c r="T25" s="93">
        <f>IF('Beregningsskema tilbud med afd.'!$B$12=Afskrivninger!R25,Afskrivninger!O25,0)</f>
        <v>0</v>
      </c>
      <c r="V25" s="6">
        <f t="shared" si="11"/>
        <v>15</v>
      </c>
      <c r="W25" s="4">
        <f t="shared" si="12"/>
        <v>0</v>
      </c>
      <c r="X25" s="4">
        <f>ROUND(IF(Y24&gt;0,(+Y24*'Beregningsskema tilbud med afd.'!$B$10),0),0)</f>
        <v>0</v>
      </c>
      <c r="Y25" s="4">
        <f t="shared" si="25"/>
        <v>0</v>
      </c>
      <c r="Z25">
        <f t="shared" si="13"/>
        <v>2026</v>
      </c>
      <c r="AA25" s="35">
        <f>IF('Beregningsskema tilbud med afd.'!$B$12=Afskrivninger!Z25,Afskrivninger!X25,0)*IF($W$5='Beregningsskema tilbud med afd.'!$B$12,(13-Afskrivninger!$W$6)/12,1)*IF(($W$5-$W$7)='Beregningsskema tilbud med afd.'!$B$12,(Afskrivninger!$W$6+13)/12,1)</f>
        <v>0</v>
      </c>
      <c r="AB25" s="93">
        <f>IF('Beregningsskema tilbud med afd.'!$B$12=Afskrivninger!Z25,Afskrivninger!W25,0)</f>
        <v>0</v>
      </c>
      <c r="AD25" s="6">
        <v>15</v>
      </c>
      <c r="AE25" s="4">
        <f t="shared" si="14"/>
        <v>0</v>
      </c>
      <c r="AF25" s="4">
        <f>ROUND(IF(AG24&gt;0,(+AG24*'Beregningsskema tilbud med afd.'!$B$10),0),0)</f>
        <v>0</v>
      </c>
      <c r="AG25" s="4">
        <f t="shared" si="26"/>
        <v>0</v>
      </c>
      <c r="AH25">
        <f t="shared" si="15"/>
        <v>2033</v>
      </c>
      <c r="AI25" s="35">
        <f>IF('Beregningsskema tilbud med afd.'!$B$12=Afskrivninger!AH25,Afskrivninger!AF25,0)*IF($AE$5='Beregningsskema tilbud med afd.'!$B$12,(13-Afskrivninger!$AE$6)/12,1)*IF(($AE$5-$AE$7)='Beregningsskema tilbud med afd.'!$B$12,(Afskrivninger!$AE$6+13)/12,1)</f>
        <v>0</v>
      </c>
      <c r="AJ25" s="93">
        <f>IF('Beregningsskema tilbud med afd.'!$B$12=Afskrivninger!AH25,Afskrivninger!AE25,0)</f>
        <v>0</v>
      </c>
      <c r="AL25" s="6">
        <f t="shared" si="16"/>
        <v>15</v>
      </c>
      <c r="AM25" s="4">
        <f t="shared" si="17"/>
        <v>0</v>
      </c>
      <c r="AN25" s="4">
        <f>ROUND(IF(AO24&gt;0,(+AO24*'Beregningsskema tilbud med afd.'!$B$10),0),0)</f>
        <v>0</v>
      </c>
      <c r="AO25" s="4">
        <f t="shared" si="27"/>
        <v>0</v>
      </c>
      <c r="AP25">
        <f t="shared" si="18"/>
        <v>14</v>
      </c>
      <c r="AQ25" s="35">
        <f>IF('Beregningsskema tilbud med afd.'!$B$12=Afskrivninger!AP25,Afskrivninger!AN25,0)</f>
        <v>0</v>
      </c>
      <c r="AR25" s="93">
        <f>IF('Beregningsskema tilbud med afd.'!$B$12=Afskrivninger!AP25,Afskrivninger!AM25,0)</f>
        <v>0</v>
      </c>
      <c r="AT25" s="6">
        <v>15</v>
      </c>
      <c r="AU25" s="4">
        <f t="shared" si="19"/>
        <v>0</v>
      </c>
      <c r="AV25" s="4">
        <f>ROUND(IF(AW24&gt;0,(+AW24*'Beregningsskema tilbud med afd.'!$B$10),0),0)</f>
        <v>0</v>
      </c>
      <c r="AW25" s="4">
        <f t="shared" si="28"/>
        <v>0</v>
      </c>
      <c r="AX25">
        <f t="shared" si="20"/>
        <v>14</v>
      </c>
      <c r="AY25" s="35">
        <f>IF('Beregningsskema tilbud med afd.'!$B$12=Afskrivninger!AX25,Afskrivninger!AV25,0)*IF($AU$5='Beregningsskema tilbud med afd.'!$B$12,(13-Afskrivninger!$AU$6)/12,1)*IF(($AU$5-$AU$7)='Beregningsskema tilbud med afd.'!$B$12,(Afskrivninger!$AU$6+13)/12,1)</f>
        <v>0</v>
      </c>
      <c r="AZ25" s="93">
        <f>IF('Beregningsskema tilbud med afd.'!$B$12=Afskrivninger!AX25,Afskrivninger!AU25,0)</f>
        <v>0</v>
      </c>
      <c r="BB25" s="6">
        <f t="shared" si="21"/>
        <v>15</v>
      </c>
      <c r="BC25" s="4">
        <f t="shared" si="22"/>
        <v>0</v>
      </c>
      <c r="BD25" s="4">
        <f>ROUND(IF(BE24&gt;0,(+BE24*'Beregningsskema tilbud med afd.'!$B$10),0),0)</f>
        <v>0</v>
      </c>
      <c r="BE25" s="4">
        <f t="shared" si="29"/>
        <v>0</v>
      </c>
      <c r="BF25">
        <f t="shared" si="23"/>
        <v>14</v>
      </c>
      <c r="BG25" s="35">
        <f>IF('Beregningsskema tilbud med afd.'!$B$12=Afskrivninger!BF25,Afskrivninger!BD25,0)*IF($BC$5='Beregningsskema tilbud med afd.'!$B$12,(13-Afskrivninger!$BC$6)/12,1)*IF(($BC$5-$BC$7)='Beregningsskema tilbud med afd.'!$B$12,(Afskrivninger!$BC$6+13)/12,1)</f>
        <v>0</v>
      </c>
      <c r="BH25" s="93">
        <f>IF('Beregningsskema tilbud med afd.'!$B$12=Afskrivninger!BF25,Afskrivninger!BC25,0)</f>
        <v>0</v>
      </c>
    </row>
    <row r="26" spans="1:60" x14ac:dyDescent="0.2">
      <c r="A26" s="6"/>
      <c r="B26" s="42">
        <f t="shared" si="0"/>
        <v>22</v>
      </c>
      <c r="C26" s="8">
        <f>$A$5/'Beregningsskema tilbud med afd.'!B$11</f>
        <v>0</v>
      </c>
      <c r="D26" s="41">
        <f>+E25*'Beregningsskema tilbud med afd.'!$B$10</f>
        <v>0</v>
      </c>
      <c r="E26" s="41">
        <f t="shared" si="1"/>
        <v>0</v>
      </c>
      <c r="F26" s="40">
        <f t="shared" si="2"/>
        <v>2025</v>
      </c>
      <c r="G26" s="40">
        <f>IF('Beregningsskema tilbud med afd.'!$B$12=Afskrivninger!F26,Afskrivninger!D26,0)</f>
        <v>0</v>
      </c>
      <c r="H26" s="43">
        <f>IF('Beregningsskema tilbud med afd.'!$B$12=Afskrivninger!F26,Afskrivninger!C26,0)</f>
        <v>0</v>
      </c>
      <c r="N26" s="6">
        <v>16</v>
      </c>
      <c r="O26" s="4">
        <f t="shared" si="9"/>
        <v>0</v>
      </c>
      <c r="P26" s="4">
        <f>ROUND(IF(Q25&gt;0,(+Q25*'Beregningsskema tilbud med afd.'!$B$10),0),0)</f>
        <v>0</v>
      </c>
      <c r="Q26" s="4">
        <f t="shared" si="24"/>
        <v>0</v>
      </c>
      <c r="R26">
        <f t="shared" si="10"/>
        <v>2025</v>
      </c>
      <c r="S26" s="35">
        <f>IF('Beregningsskema tilbud med afd.'!$B$12=Afskrivninger!R26,Afskrivninger!P26,0)*IF($O$5='Beregningsskema tilbud med afd.'!$B$12,(13-Afskrivninger!$O$6)/12,1)*IF(($O$5-$O$7)='Beregningsskema tilbud med afd.'!$B$12,(Afskrivninger!$O$6+13)/12,1)</f>
        <v>0</v>
      </c>
      <c r="T26" s="93">
        <f>IF('Beregningsskema tilbud med afd.'!$B$12=Afskrivninger!R26,Afskrivninger!O26,0)</f>
        <v>0</v>
      </c>
      <c r="V26" s="6">
        <f t="shared" si="11"/>
        <v>16</v>
      </c>
      <c r="W26" s="4">
        <f t="shared" si="12"/>
        <v>0</v>
      </c>
      <c r="X26" s="4">
        <f>ROUND(IF(Y25&gt;0,(+Y25*'Beregningsskema tilbud med afd.'!$B$10),0),0)</f>
        <v>0</v>
      </c>
      <c r="Y26" s="4">
        <f t="shared" si="25"/>
        <v>0</v>
      </c>
      <c r="Z26">
        <f t="shared" si="13"/>
        <v>2027</v>
      </c>
      <c r="AA26" s="35">
        <f>IF('Beregningsskema tilbud med afd.'!$B$12=Afskrivninger!Z26,Afskrivninger!X26,0)*IF($W$5='Beregningsskema tilbud med afd.'!$B$12,(13-Afskrivninger!$W$6)/12,1)*IF(($W$5-$W$7)='Beregningsskema tilbud med afd.'!$B$12,(Afskrivninger!$W$6+13)/12,1)</f>
        <v>0</v>
      </c>
      <c r="AB26" s="93">
        <f>IF('Beregningsskema tilbud med afd.'!$B$12=Afskrivninger!Z26,Afskrivninger!W26,0)</f>
        <v>0</v>
      </c>
      <c r="AD26" s="6">
        <v>16</v>
      </c>
      <c r="AE26" s="4">
        <f t="shared" si="14"/>
        <v>0</v>
      </c>
      <c r="AF26" s="4">
        <f>ROUND(IF(AG25&gt;0,(+AG25*'Beregningsskema tilbud med afd.'!$B$10),0),0)</f>
        <v>0</v>
      </c>
      <c r="AG26" s="4">
        <f t="shared" si="26"/>
        <v>0</v>
      </c>
      <c r="AH26">
        <f t="shared" si="15"/>
        <v>2034</v>
      </c>
      <c r="AI26" s="35">
        <f>IF('Beregningsskema tilbud med afd.'!$B$12=Afskrivninger!AH26,Afskrivninger!AF26,0)*IF($AE$5='Beregningsskema tilbud med afd.'!$B$12,(13-Afskrivninger!$AE$6)/12,1)*IF(($AE$5-$AE$7)='Beregningsskema tilbud med afd.'!$B$12,(Afskrivninger!$AE$6+13)/12,1)</f>
        <v>0</v>
      </c>
      <c r="AJ26" s="93">
        <f>IF('Beregningsskema tilbud med afd.'!$B$12=Afskrivninger!AH26,Afskrivninger!AE26,0)</f>
        <v>0</v>
      </c>
      <c r="AL26" s="6">
        <f t="shared" si="16"/>
        <v>16</v>
      </c>
      <c r="AM26" s="4">
        <f t="shared" si="17"/>
        <v>0</v>
      </c>
      <c r="AN26" s="4">
        <f>ROUND(IF(AO25&gt;0,(+AO25*'Beregningsskema tilbud med afd.'!$B$10),0),0)</f>
        <v>0</v>
      </c>
      <c r="AO26" s="4">
        <f t="shared" si="27"/>
        <v>0</v>
      </c>
      <c r="AP26">
        <f t="shared" si="18"/>
        <v>15</v>
      </c>
      <c r="AQ26" s="35">
        <f>IF('Beregningsskema tilbud med afd.'!$B$12=Afskrivninger!AP26,Afskrivninger!AN26,0)</f>
        <v>0</v>
      </c>
      <c r="AR26" s="93">
        <f>IF('Beregningsskema tilbud med afd.'!$B$12=Afskrivninger!AP26,Afskrivninger!AM26,0)</f>
        <v>0</v>
      </c>
      <c r="AT26" s="6">
        <v>16</v>
      </c>
      <c r="AU26" s="4">
        <f t="shared" si="19"/>
        <v>0</v>
      </c>
      <c r="AV26" s="4">
        <f>ROUND(IF(AW25&gt;0,(+AW25*'Beregningsskema tilbud med afd.'!$B$10),0),0)</f>
        <v>0</v>
      </c>
      <c r="AW26" s="4">
        <f t="shared" si="28"/>
        <v>0</v>
      </c>
      <c r="AX26">
        <f t="shared" si="20"/>
        <v>15</v>
      </c>
      <c r="AY26" s="35">
        <f>IF('Beregningsskema tilbud med afd.'!$B$12=Afskrivninger!AX26,Afskrivninger!AV26,0)*IF($AU$5='Beregningsskema tilbud med afd.'!$B$12,(13-Afskrivninger!$AU$6)/12,1)*IF(($AU$5-$AU$7)='Beregningsskema tilbud med afd.'!$B$12,(Afskrivninger!$AU$6+13)/12,1)</f>
        <v>0</v>
      </c>
      <c r="AZ26" s="93">
        <f>IF('Beregningsskema tilbud med afd.'!$B$12=Afskrivninger!AX26,Afskrivninger!AU26,0)</f>
        <v>0</v>
      </c>
      <c r="BB26" s="6">
        <f t="shared" si="21"/>
        <v>16</v>
      </c>
      <c r="BC26" s="4">
        <f t="shared" si="22"/>
        <v>0</v>
      </c>
      <c r="BD26" s="4">
        <f>ROUND(IF(BE25&gt;0,(+BE25*'Beregningsskema tilbud med afd.'!$B$10),0),0)</f>
        <v>0</v>
      </c>
      <c r="BE26" s="4">
        <f t="shared" si="29"/>
        <v>0</v>
      </c>
      <c r="BF26">
        <f t="shared" si="23"/>
        <v>15</v>
      </c>
      <c r="BG26" s="35">
        <f>IF('Beregningsskema tilbud med afd.'!$B$12=Afskrivninger!BF26,Afskrivninger!BD26,0)*IF($BC$5='Beregningsskema tilbud med afd.'!$B$12,(13-Afskrivninger!$BC$6)/12,1)*IF(($BC$5-$BC$7)='Beregningsskema tilbud med afd.'!$B$12,(Afskrivninger!$BC$6+13)/12,1)</f>
        <v>0</v>
      </c>
      <c r="BH26" s="93">
        <f>IF('Beregningsskema tilbud med afd.'!$B$12=Afskrivninger!BF26,Afskrivninger!BC26,0)</f>
        <v>0</v>
      </c>
    </row>
    <row r="27" spans="1:60" x14ac:dyDescent="0.2">
      <c r="A27" s="6"/>
      <c r="B27" s="42">
        <f t="shared" si="0"/>
        <v>23</v>
      </c>
      <c r="C27" s="8">
        <f>$A$5/'Beregningsskema tilbud med afd.'!B$11</f>
        <v>0</v>
      </c>
      <c r="D27" s="41">
        <f>+E26*'Beregningsskema tilbud med afd.'!$B$10</f>
        <v>0</v>
      </c>
      <c r="E27" s="41">
        <f t="shared" si="1"/>
        <v>0</v>
      </c>
      <c r="F27" s="40">
        <f t="shared" si="2"/>
        <v>2026</v>
      </c>
      <c r="G27" s="40">
        <f>IF('Beregningsskema tilbud med afd.'!$B$12=Afskrivninger!F27,Afskrivninger!D27,0)</f>
        <v>0</v>
      </c>
      <c r="H27" s="43">
        <f>IF('Beregningsskema tilbud med afd.'!$B$12=Afskrivninger!F27,Afskrivninger!C27,0)</f>
        <v>0</v>
      </c>
      <c r="N27" s="6">
        <v>17</v>
      </c>
      <c r="O27" s="4">
        <f t="shared" si="9"/>
        <v>0</v>
      </c>
      <c r="P27" s="4">
        <f>ROUND(IF(Q26&gt;0,(+Q26*'Beregningsskema tilbud med afd.'!$B$10),0),0)</f>
        <v>0</v>
      </c>
      <c r="Q27" s="4">
        <f t="shared" si="24"/>
        <v>0</v>
      </c>
      <c r="R27">
        <f t="shared" si="10"/>
        <v>2026</v>
      </c>
      <c r="S27" s="35">
        <f>IF('Beregningsskema tilbud med afd.'!$B$12=Afskrivninger!R27,Afskrivninger!P27,0)*IF($O$5='Beregningsskema tilbud med afd.'!$B$12,(13-Afskrivninger!$O$6)/12,1)*IF(($O$5-$O$7)='Beregningsskema tilbud med afd.'!$B$12,(Afskrivninger!$O$6+13)/12,1)</f>
        <v>0</v>
      </c>
      <c r="T27" s="93">
        <f>IF('Beregningsskema tilbud med afd.'!$B$12=Afskrivninger!R27,Afskrivninger!O27,0)</f>
        <v>0</v>
      </c>
      <c r="V27" s="6">
        <f t="shared" si="11"/>
        <v>17</v>
      </c>
      <c r="W27" s="4">
        <f t="shared" si="12"/>
        <v>0</v>
      </c>
      <c r="X27" s="4">
        <f>ROUND(IF(Y26&gt;0,(+Y26*'Beregningsskema tilbud med afd.'!$B$10),0),0)</f>
        <v>0</v>
      </c>
      <c r="Y27" s="4">
        <f t="shared" si="25"/>
        <v>0</v>
      </c>
      <c r="Z27">
        <f t="shared" si="13"/>
        <v>2028</v>
      </c>
      <c r="AA27" s="35">
        <f>IF('Beregningsskema tilbud med afd.'!$B$12=Afskrivninger!Z27,Afskrivninger!X27,0)*IF($W$5='Beregningsskema tilbud med afd.'!$B$12,(13-Afskrivninger!$W$6)/12,1)*IF(($W$5-$W$7)='Beregningsskema tilbud med afd.'!$B$12,(Afskrivninger!$W$6+13)/12,1)</f>
        <v>0</v>
      </c>
      <c r="AB27" s="93">
        <f>IF('Beregningsskema tilbud med afd.'!$B$12=Afskrivninger!Z27,Afskrivninger!W27,0)</f>
        <v>0</v>
      </c>
      <c r="AD27" s="6">
        <v>17</v>
      </c>
      <c r="AE27" s="4">
        <f t="shared" si="14"/>
        <v>0</v>
      </c>
      <c r="AF27" s="4">
        <f>ROUND(IF(AG26&gt;0,(+AG26*'Beregningsskema tilbud med afd.'!$B$10),0),0)</f>
        <v>0</v>
      </c>
      <c r="AG27" s="4">
        <f t="shared" si="26"/>
        <v>0</v>
      </c>
      <c r="AH27">
        <f t="shared" si="15"/>
        <v>2035</v>
      </c>
      <c r="AI27" s="35">
        <f>IF('Beregningsskema tilbud med afd.'!$B$12=Afskrivninger!AH27,Afskrivninger!AF27,0)*IF($AE$5='Beregningsskema tilbud med afd.'!$B$12,(13-Afskrivninger!$AE$6)/12,1)*IF(($AE$5-$AE$7)='Beregningsskema tilbud med afd.'!$B$12,(Afskrivninger!$AE$6+13)/12,1)</f>
        <v>0</v>
      </c>
      <c r="AJ27" s="93">
        <f>IF('Beregningsskema tilbud med afd.'!$B$12=Afskrivninger!AH27,Afskrivninger!AE27,0)</f>
        <v>0</v>
      </c>
      <c r="AL27" s="6">
        <f t="shared" si="16"/>
        <v>17</v>
      </c>
      <c r="AM27" s="4">
        <f t="shared" si="17"/>
        <v>0</v>
      </c>
      <c r="AN27" s="4">
        <f>ROUND(IF(AO26&gt;0,(+AO26*'Beregningsskema tilbud med afd.'!$B$10),0),0)</f>
        <v>0</v>
      </c>
      <c r="AO27" s="4">
        <f t="shared" si="27"/>
        <v>0</v>
      </c>
      <c r="AP27">
        <f t="shared" si="18"/>
        <v>16</v>
      </c>
      <c r="AQ27" s="35">
        <f>IF('Beregningsskema tilbud med afd.'!$B$12=Afskrivninger!AP27,Afskrivninger!AN27,0)</f>
        <v>0</v>
      </c>
      <c r="AR27" s="93">
        <f>IF('Beregningsskema tilbud med afd.'!$B$12=Afskrivninger!AP27,Afskrivninger!AM27,0)</f>
        <v>0</v>
      </c>
      <c r="AT27" s="6">
        <v>17</v>
      </c>
      <c r="AU27" s="4">
        <f t="shared" si="19"/>
        <v>0</v>
      </c>
      <c r="AV27" s="4">
        <f>ROUND(IF(AW26&gt;0,(+AW26*'Beregningsskema tilbud med afd.'!$B$10),0),0)</f>
        <v>0</v>
      </c>
      <c r="AW27" s="4">
        <f t="shared" si="28"/>
        <v>0</v>
      </c>
      <c r="AX27">
        <f t="shared" si="20"/>
        <v>16</v>
      </c>
      <c r="AY27" s="35">
        <f>IF('Beregningsskema tilbud med afd.'!$B$12=Afskrivninger!AX27,Afskrivninger!AV27,0)*IF($AU$5='Beregningsskema tilbud med afd.'!$B$12,(13-Afskrivninger!$AU$6)/12,1)*IF(($AU$5-$AU$7)='Beregningsskema tilbud med afd.'!$B$12,(Afskrivninger!$AU$6+13)/12,1)</f>
        <v>0</v>
      </c>
      <c r="AZ27" s="93">
        <f>IF('Beregningsskema tilbud med afd.'!$B$12=Afskrivninger!AX27,Afskrivninger!AU27,0)</f>
        <v>0</v>
      </c>
      <c r="BB27" s="6">
        <f t="shared" si="21"/>
        <v>17</v>
      </c>
      <c r="BC27" s="4">
        <f t="shared" si="22"/>
        <v>0</v>
      </c>
      <c r="BD27" s="4">
        <f>ROUND(IF(BE26&gt;0,(+BE26*'Beregningsskema tilbud med afd.'!$B$10),0),0)</f>
        <v>0</v>
      </c>
      <c r="BE27" s="4">
        <f t="shared" si="29"/>
        <v>0</v>
      </c>
      <c r="BF27">
        <f t="shared" si="23"/>
        <v>16</v>
      </c>
      <c r="BG27" s="35">
        <f>IF('Beregningsskema tilbud med afd.'!$B$12=Afskrivninger!BF27,Afskrivninger!BD27,0)*IF($BC$5='Beregningsskema tilbud med afd.'!$B$12,(13-Afskrivninger!$BC$6)/12,1)*IF(($BC$5-$BC$7)='Beregningsskema tilbud med afd.'!$B$12,(Afskrivninger!$BC$6+13)/12,1)</f>
        <v>0</v>
      </c>
      <c r="BH27" s="93">
        <f>IF('Beregningsskema tilbud med afd.'!$B$12=Afskrivninger!BF27,Afskrivninger!BC27,0)</f>
        <v>0</v>
      </c>
    </row>
    <row r="28" spans="1:60" x14ac:dyDescent="0.2">
      <c r="A28" s="6"/>
      <c r="B28" s="42">
        <f t="shared" si="0"/>
        <v>24</v>
      </c>
      <c r="C28" s="8">
        <f>$A$5/'Beregningsskema tilbud med afd.'!B$11</f>
        <v>0</v>
      </c>
      <c r="D28" s="41">
        <f>+E27*'Beregningsskema tilbud med afd.'!$B$10</f>
        <v>0</v>
      </c>
      <c r="E28" s="41">
        <f t="shared" si="1"/>
        <v>0</v>
      </c>
      <c r="F28" s="40">
        <f t="shared" si="2"/>
        <v>2027</v>
      </c>
      <c r="G28" s="40">
        <f>IF('Beregningsskema tilbud med afd.'!$B$12=Afskrivninger!F28,Afskrivninger!D28,0)</f>
        <v>0</v>
      </c>
      <c r="H28" s="43">
        <f>IF('Beregningsskema tilbud med afd.'!$B$12=Afskrivninger!F28,Afskrivninger!C28,0)</f>
        <v>0</v>
      </c>
      <c r="N28" s="6">
        <v>18</v>
      </c>
      <c r="O28" s="4">
        <f t="shared" si="9"/>
        <v>0</v>
      </c>
      <c r="P28" s="4">
        <f>ROUND(IF(Q27&gt;0,(+Q27*'Beregningsskema tilbud med afd.'!$B$10),0),0)</f>
        <v>0</v>
      </c>
      <c r="Q28" s="4">
        <f t="shared" si="24"/>
        <v>0</v>
      </c>
      <c r="R28">
        <f t="shared" si="10"/>
        <v>2027</v>
      </c>
      <c r="S28" s="35">
        <f>IF('Beregningsskema tilbud med afd.'!$B$12=Afskrivninger!R28,Afskrivninger!P28,0)*IF($O$5='Beregningsskema tilbud med afd.'!$B$12,(13-Afskrivninger!$O$6)/12,1)*IF(($O$5-$O$7)='Beregningsskema tilbud med afd.'!$B$12,(Afskrivninger!$O$6+13)/12,1)</f>
        <v>0</v>
      </c>
      <c r="T28" s="93">
        <f>IF('Beregningsskema tilbud med afd.'!$B$12=Afskrivninger!R28,Afskrivninger!O28,0)</f>
        <v>0</v>
      </c>
      <c r="V28" s="6">
        <f t="shared" si="11"/>
        <v>18</v>
      </c>
      <c r="W28" s="4">
        <f t="shared" si="12"/>
        <v>0</v>
      </c>
      <c r="X28" s="4">
        <f>ROUND(IF(Y27&gt;0,(+Y27*'Beregningsskema tilbud med afd.'!$B$10),0),0)</f>
        <v>0</v>
      </c>
      <c r="Y28" s="4">
        <f t="shared" si="25"/>
        <v>0</v>
      </c>
      <c r="Z28">
        <f t="shared" si="13"/>
        <v>2029</v>
      </c>
      <c r="AA28" s="35">
        <f>IF('Beregningsskema tilbud med afd.'!$B$12=Afskrivninger!Z28,Afskrivninger!X28,0)*IF($W$5='Beregningsskema tilbud med afd.'!$B$12,(13-Afskrivninger!$W$6)/12,1)*IF(($W$5-$W$7)='Beregningsskema tilbud med afd.'!$B$12,(Afskrivninger!$W$6+13)/12,1)</f>
        <v>0</v>
      </c>
      <c r="AB28" s="93">
        <f>IF('Beregningsskema tilbud med afd.'!$B$12=Afskrivninger!Z28,Afskrivninger!W28,0)</f>
        <v>0</v>
      </c>
      <c r="AD28" s="6">
        <v>18</v>
      </c>
      <c r="AE28" s="4">
        <f t="shared" si="14"/>
        <v>0</v>
      </c>
      <c r="AF28" s="4">
        <f>ROUND(IF(AG27&gt;0,(+AG27*'Beregningsskema tilbud med afd.'!$B$10),0),0)</f>
        <v>0</v>
      </c>
      <c r="AG28" s="4">
        <f t="shared" si="26"/>
        <v>0</v>
      </c>
      <c r="AH28">
        <f t="shared" si="15"/>
        <v>2036</v>
      </c>
      <c r="AI28" s="35">
        <f>IF('Beregningsskema tilbud med afd.'!$B$12=Afskrivninger!AH28,Afskrivninger!AF28,0)*IF($AE$5='Beregningsskema tilbud med afd.'!$B$12,(13-Afskrivninger!$AE$6)/12,1)*IF(($AE$5-$AE$7)='Beregningsskema tilbud med afd.'!$B$12,(Afskrivninger!$AE$6+13)/12,1)</f>
        <v>0</v>
      </c>
      <c r="AJ28" s="93">
        <f>IF('Beregningsskema tilbud med afd.'!$B$12=Afskrivninger!AH28,Afskrivninger!AE28,0)</f>
        <v>0</v>
      </c>
      <c r="AL28" s="6">
        <f t="shared" si="16"/>
        <v>18</v>
      </c>
      <c r="AM28" s="4">
        <f t="shared" si="17"/>
        <v>0</v>
      </c>
      <c r="AN28" s="4">
        <f>ROUND(IF(AO27&gt;0,(+AO27*'Beregningsskema tilbud med afd.'!$B$10),0),0)</f>
        <v>0</v>
      </c>
      <c r="AO28" s="4">
        <f t="shared" si="27"/>
        <v>0</v>
      </c>
      <c r="AP28">
        <f t="shared" si="18"/>
        <v>17</v>
      </c>
      <c r="AQ28" s="35">
        <f>IF('Beregningsskema tilbud med afd.'!$B$12=Afskrivninger!AP28,Afskrivninger!AN28,0)</f>
        <v>0</v>
      </c>
      <c r="AR28" s="93">
        <f>IF('Beregningsskema tilbud med afd.'!$B$12=Afskrivninger!AP28,Afskrivninger!AM28,0)</f>
        <v>0</v>
      </c>
      <c r="AT28" s="6">
        <v>18</v>
      </c>
      <c r="AU28" s="4">
        <f t="shared" si="19"/>
        <v>0</v>
      </c>
      <c r="AV28" s="4">
        <f>ROUND(IF(AW27&gt;0,(+AW27*'Beregningsskema tilbud med afd.'!$B$10),0),0)</f>
        <v>0</v>
      </c>
      <c r="AW28" s="4">
        <f t="shared" si="28"/>
        <v>0</v>
      </c>
      <c r="AX28">
        <f t="shared" si="20"/>
        <v>17</v>
      </c>
      <c r="AY28" s="35">
        <f>IF('Beregningsskema tilbud med afd.'!$B$12=Afskrivninger!AX28,Afskrivninger!AV28,0)*IF($AU$5='Beregningsskema tilbud med afd.'!$B$12,(13-Afskrivninger!$AU$6)/12,1)*IF(($AU$5-$AU$7)='Beregningsskema tilbud med afd.'!$B$12,(Afskrivninger!$AU$6+13)/12,1)</f>
        <v>0</v>
      </c>
      <c r="AZ28" s="93">
        <f>IF('Beregningsskema tilbud med afd.'!$B$12=Afskrivninger!AX28,Afskrivninger!AU28,0)</f>
        <v>0</v>
      </c>
      <c r="BB28" s="6">
        <f t="shared" si="21"/>
        <v>18</v>
      </c>
      <c r="BC28" s="4">
        <f t="shared" si="22"/>
        <v>0</v>
      </c>
      <c r="BD28" s="4">
        <f>ROUND(IF(BE27&gt;0,(+BE27*'Beregningsskema tilbud med afd.'!$B$10),0),0)</f>
        <v>0</v>
      </c>
      <c r="BE28" s="4">
        <f t="shared" si="29"/>
        <v>0</v>
      </c>
      <c r="BF28">
        <f t="shared" si="23"/>
        <v>17</v>
      </c>
      <c r="BG28" s="35">
        <f>IF('Beregningsskema tilbud med afd.'!$B$12=Afskrivninger!BF28,Afskrivninger!BD28,0)*IF($BC$5='Beregningsskema tilbud med afd.'!$B$12,(13-Afskrivninger!$BC$6)/12,1)*IF(($BC$5-$BC$7)='Beregningsskema tilbud med afd.'!$B$12,(Afskrivninger!$BC$6+13)/12,1)</f>
        <v>0</v>
      </c>
      <c r="BH28" s="93">
        <f>IF('Beregningsskema tilbud med afd.'!$B$12=Afskrivninger!BF28,Afskrivninger!BC28,0)</f>
        <v>0</v>
      </c>
    </row>
    <row r="29" spans="1:60" x14ac:dyDescent="0.2">
      <c r="A29" s="6"/>
      <c r="B29" s="42">
        <f t="shared" si="0"/>
        <v>25</v>
      </c>
      <c r="C29" s="8">
        <f>$A$5/'Beregningsskema tilbud med afd.'!B$11</f>
        <v>0</v>
      </c>
      <c r="D29" s="41">
        <f>+E28*'Beregningsskema tilbud med afd.'!$B$10</f>
        <v>0</v>
      </c>
      <c r="E29" s="41">
        <f t="shared" si="1"/>
        <v>0</v>
      </c>
      <c r="F29" s="40">
        <f t="shared" si="2"/>
        <v>2028</v>
      </c>
      <c r="G29" s="40">
        <f>IF('Beregningsskema tilbud med afd.'!$B$12=Afskrivninger!F29,Afskrivninger!D29,0)</f>
        <v>0</v>
      </c>
      <c r="H29" s="43">
        <f>IF('Beregningsskema tilbud med afd.'!$B$12=Afskrivninger!F29,Afskrivninger!C29,0)</f>
        <v>0</v>
      </c>
      <c r="N29" s="6">
        <v>19</v>
      </c>
      <c r="O29" s="4">
        <f t="shared" si="9"/>
        <v>0</v>
      </c>
      <c r="P29" s="4">
        <f>ROUND(IF(Q28&gt;0,(+Q28*'Beregningsskema tilbud med afd.'!$B$10),0),0)</f>
        <v>0</v>
      </c>
      <c r="Q29" s="4">
        <f t="shared" si="24"/>
        <v>0</v>
      </c>
      <c r="R29">
        <f t="shared" si="10"/>
        <v>2028</v>
      </c>
      <c r="S29" s="35">
        <f>IF('Beregningsskema tilbud med afd.'!$B$12=Afskrivninger!R29,Afskrivninger!P29,0)*IF($O$5='Beregningsskema tilbud med afd.'!$B$12,(13-Afskrivninger!$O$6)/12,1)*IF(($O$5-$O$7)='Beregningsskema tilbud med afd.'!$B$12,(Afskrivninger!$O$6+13)/12,1)</f>
        <v>0</v>
      </c>
      <c r="T29" s="93">
        <f>IF('Beregningsskema tilbud med afd.'!$B$12=Afskrivninger!R29,Afskrivninger!O29,0)</f>
        <v>0</v>
      </c>
      <c r="V29" s="6">
        <f t="shared" si="11"/>
        <v>19</v>
      </c>
      <c r="W29" s="4">
        <f t="shared" si="12"/>
        <v>0</v>
      </c>
      <c r="X29" s="4">
        <f>ROUND(IF(Y28&gt;0,(+Y28*'Beregningsskema tilbud med afd.'!$B$10),0),0)</f>
        <v>0</v>
      </c>
      <c r="Y29" s="4">
        <f t="shared" si="25"/>
        <v>0</v>
      </c>
      <c r="Z29">
        <f t="shared" si="13"/>
        <v>2030</v>
      </c>
      <c r="AA29" s="35">
        <f>IF('Beregningsskema tilbud med afd.'!$B$12=Afskrivninger!Z29,Afskrivninger!X29,0)*IF($W$5='Beregningsskema tilbud med afd.'!$B$12,(13-Afskrivninger!$W$6)/12,1)*IF(($W$5-$W$7)='Beregningsskema tilbud med afd.'!$B$12,(Afskrivninger!$W$6+13)/12,1)</f>
        <v>0</v>
      </c>
      <c r="AB29" s="93">
        <f>IF('Beregningsskema tilbud med afd.'!$B$12=Afskrivninger!Z29,Afskrivninger!W29,0)</f>
        <v>0</v>
      </c>
      <c r="AD29" s="6">
        <v>19</v>
      </c>
      <c r="AE29" s="4">
        <f t="shared" si="14"/>
        <v>0</v>
      </c>
      <c r="AF29" s="4">
        <f>ROUND(IF(AG28&gt;0,(+AG28*'Beregningsskema tilbud med afd.'!$B$10),0),0)</f>
        <v>0</v>
      </c>
      <c r="AG29" s="4">
        <f t="shared" si="26"/>
        <v>0</v>
      </c>
      <c r="AH29">
        <f t="shared" si="15"/>
        <v>2037</v>
      </c>
      <c r="AI29" s="35">
        <f>IF('Beregningsskema tilbud med afd.'!$B$12=Afskrivninger!AH29,Afskrivninger!AF29,0)*IF($AE$5='Beregningsskema tilbud med afd.'!$B$12,(13-Afskrivninger!$AE$6)/12,1)*IF(($AE$5-$AE$7)='Beregningsskema tilbud med afd.'!$B$12,(Afskrivninger!$AE$6+13)/12,1)</f>
        <v>0</v>
      </c>
      <c r="AJ29" s="93">
        <f>IF('Beregningsskema tilbud med afd.'!$B$12=Afskrivninger!AH29,Afskrivninger!AE29,0)</f>
        <v>0</v>
      </c>
      <c r="AL29" s="6">
        <f t="shared" si="16"/>
        <v>19</v>
      </c>
      <c r="AM29" s="4">
        <f t="shared" si="17"/>
        <v>0</v>
      </c>
      <c r="AN29" s="4">
        <f>ROUND(IF(AO28&gt;0,(+AO28*'Beregningsskema tilbud med afd.'!$B$10),0),0)</f>
        <v>0</v>
      </c>
      <c r="AO29" s="4">
        <f t="shared" si="27"/>
        <v>0</v>
      </c>
      <c r="AP29">
        <f t="shared" si="18"/>
        <v>18</v>
      </c>
      <c r="AQ29" s="35">
        <f>IF('Beregningsskema tilbud med afd.'!$B$12=Afskrivninger!AP29,Afskrivninger!AN29,0)</f>
        <v>0</v>
      </c>
      <c r="AR29" s="93">
        <f>IF('Beregningsskema tilbud med afd.'!$B$12=Afskrivninger!AP29,Afskrivninger!AM29,0)</f>
        <v>0</v>
      </c>
      <c r="AT29" s="6">
        <v>19</v>
      </c>
      <c r="AU29" s="4">
        <f t="shared" si="19"/>
        <v>0</v>
      </c>
      <c r="AV29" s="4">
        <f>ROUND(IF(AW28&gt;0,(+AW28*'Beregningsskema tilbud med afd.'!$B$10),0),0)</f>
        <v>0</v>
      </c>
      <c r="AW29" s="4">
        <f t="shared" si="28"/>
        <v>0</v>
      </c>
      <c r="AX29">
        <f t="shared" si="20"/>
        <v>18</v>
      </c>
      <c r="AY29" s="35">
        <f>IF('Beregningsskema tilbud med afd.'!$B$12=Afskrivninger!AX29,Afskrivninger!AV29,0)*IF($AU$5='Beregningsskema tilbud med afd.'!$B$12,(13-Afskrivninger!$AU$6)/12,1)*IF(($AU$5-$AU$7)='Beregningsskema tilbud med afd.'!$B$12,(Afskrivninger!$AU$6+13)/12,1)</f>
        <v>0</v>
      </c>
      <c r="AZ29" s="93">
        <f>IF('Beregningsskema tilbud med afd.'!$B$12=Afskrivninger!AX29,Afskrivninger!AU29,0)</f>
        <v>0</v>
      </c>
      <c r="BB29" s="6">
        <f t="shared" si="21"/>
        <v>19</v>
      </c>
      <c r="BC29" s="4">
        <f t="shared" si="22"/>
        <v>0</v>
      </c>
      <c r="BD29" s="4">
        <f>ROUND(IF(BE28&gt;0,(+BE28*'Beregningsskema tilbud med afd.'!$B$10),0),0)</f>
        <v>0</v>
      </c>
      <c r="BE29" s="4">
        <f t="shared" si="29"/>
        <v>0</v>
      </c>
      <c r="BF29">
        <f t="shared" si="23"/>
        <v>18</v>
      </c>
      <c r="BG29" s="35">
        <f>IF('Beregningsskema tilbud med afd.'!$B$12=Afskrivninger!BF29,Afskrivninger!BD29,0)*IF($BC$5='Beregningsskema tilbud med afd.'!$B$12,(13-Afskrivninger!$BC$6)/12,1)*IF(($BC$5-$BC$7)='Beregningsskema tilbud med afd.'!$B$12,(Afskrivninger!$BC$6+13)/12,1)</f>
        <v>0</v>
      </c>
      <c r="BH29" s="93">
        <f>IF('Beregningsskema tilbud med afd.'!$B$12=Afskrivninger!BF29,Afskrivninger!BC29,0)</f>
        <v>0</v>
      </c>
    </row>
    <row r="30" spans="1:60" x14ac:dyDescent="0.2">
      <c r="A30" s="6"/>
      <c r="B30" s="42">
        <f t="shared" si="0"/>
        <v>26</v>
      </c>
      <c r="C30" s="8">
        <f>$A$5/'Beregningsskema tilbud med afd.'!B$11</f>
        <v>0</v>
      </c>
      <c r="D30" s="41">
        <f>+E29*'Beregningsskema tilbud med afd.'!$B$10</f>
        <v>0</v>
      </c>
      <c r="E30" s="41">
        <f t="shared" si="1"/>
        <v>0</v>
      </c>
      <c r="F30" s="40">
        <f t="shared" si="2"/>
        <v>2029</v>
      </c>
      <c r="G30" s="40">
        <f>IF('Beregningsskema tilbud med afd.'!$B$12=Afskrivninger!F30,Afskrivninger!D30,0)</f>
        <v>0</v>
      </c>
      <c r="H30" s="43">
        <f>IF('Beregningsskema tilbud med afd.'!$B$12=Afskrivninger!F30,Afskrivninger!C30,0)</f>
        <v>0</v>
      </c>
      <c r="N30" s="6">
        <v>20</v>
      </c>
      <c r="O30" s="4">
        <f t="shared" si="9"/>
        <v>0</v>
      </c>
      <c r="P30" s="4">
        <f>ROUND(IF(Q29&gt;0,(+Q29*'Beregningsskema tilbud med afd.'!$B$10),0),0)</f>
        <v>0</v>
      </c>
      <c r="Q30" s="4">
        <f t="shared" si="24"/>
        <v>0</v>
      </c>
      <c r="R30">
        <f t="shared" si="10"/>
        <v>2029</v>
      </c>
      <c r="S30" s="35">
        <f>IF('Beregningsskema tilbud med afd.'!$B$12=Afskrivninger!R30,Afskrivninger!P30,0)*IF($O$5='Beregningsskema tilbud med afd.'!$B$12,(13-Afskrivninger!$O$6)/12,1)*IF(($O$5-$O$7)='Beregningsskema tilbud med afd.'!$B$12,(Afskrivninger!$O$6+13)/12,1)</f>
        <v>0</v>
      </c>
      <c r="T30" s="93">
        <f>IF('Beregningsskema tilbud med afd.'!$B$12=Afskrivninger!R30,Afskrivninger!O30,0)</f>
        <v>0</v>
      </c>
      <c r="V30" s="6">
        <f t="shared" si="11"/>
        <v>20</v>
      </c>
      <c r="W30" s="4">
        <f t="shared" si="12"/>
        <v>0</v>
      </c>
      <c r="X30" s="4">
        <f>ROUND(IF(Y29&gt;0,(+Y29*'Beregningsskema tilbud med afd.'!$B$10),0),0)</f>
        <v>0</v>
      </c>
      <c r="Y30" s="4">
        <f t="shared" si="25"/>
        <v>0</v>
      </c>
      <c r="Z30">
        <f t="shared" si="13"/>
        <v>2031</v>
      </c>
      <c r="AA30" s="35">
        <f>IF('Beregningsskema tilbud med afd.'!$B$12=Afskrivninger!Z30,Afskrivninger!X30,0)*IF($W$5='Beregningsskema tilbud med afd.'!$B$12,(13-Afskrivninger!$W$6)/12,1)*IF(($W$5-$W$7)='Beregningsskema tilbud med afd.'!$B$12,(Afskrivninger!$W$6+13)/12,1)</f>
        <v>0</v>
      </c>
      <c r="AB30" s="93">
        <f>IF('Beregningsskema tilbud med afd.'!$B$12=Afskrivninger!Z30,Afskrivninger!W30,0)</f>
        <v>0</v>
      </c>
      <c r="AD30" s="6">
        <v>20</v>
      </c>
      <c r="AE30" s="4">
        <f t="shared" si="14"/>
        <v>0</v>
      </c>
      <c r="AF30" s="4">
        <f>ROUND(IF(AG29&gt;0,(+AG29*'Beregningsskema tilbud med afd.'!$B$10),0),0)</f>
        <v>0</v>
      </c>
      <c r="AG30" s="4">
        <f t="shared" si="26"/>
        <v>0</v>
      </c>
      <c r="AH30">
        <f t="shared" si="15"/>
        <v>2038</v>
      </c>
      <c r="AI30" s="35">
        <f>IF('Beregningsskema tilbud med afd.'!$B$12=Afskrivninger!AH30,Afskrivninger!AF30,0)*IF($AE$5='Beregningsskema tilbud med afd.'!$B$12,(13-Afskrivninger!$AE$6)/12,1)*IF(($AE$5-$AE$7)='Beregningsskema tilbud med afd.'!$B$12,(Afskrivninger!$AE$6+13)/12,1)</f>
        <v>0</v>
      </c>
      <c r="AJ30" s="93">
        <f>IF('Beregningsskema tilbud med afd.'!$B$12=Afskrivninger!AH30,Afskrivninger!AE30,0)</f>
        <v>0</v>
      </c>
      <c r="AL30" s="6">
        <f t="shared" si="16"/>
        <v>20</v>
      </c>
      <c r="AM30" s="4">
        <f t="shared" si="17"/>
        <v>0</v>
      </c>
      <c r="AN30" s="4">
        <f>ROUND(IF(AO29&gt;0,(+AO29*'Beregningsskema tilbud med afd.'!$B$10),0),0)</f>
        <v>0</v>
      </c>
      <c r="AO30" s="4">
        <f t="shared" si="27"/>
        <v>0</v>
      </c>
      <c r="AP30">
        <f t="shared" si="18"/>
        <v>19</v>
      </c>
      <c r="AQ30" s="35">
        <f>IF('Beregningsskema tilbud med afd.'!$B$12=Afskrivninger!AP30,Afskrivninger!AN30,0)</f>
        <v>0</v>
      </c>
      <c r="AR30" s="93">
        <f>IF('Beregningsskema tilbud med afd.'!$B$12=Afskrivninger!AP30,Afskrivninger!AM30,0)</f>
        <v>0</v>
      </c>
      <c r="AT30" s="6">
        <v>20</v>
      </c>
      <c r="AU30" s="4">
        <f t="shared" si="19"/>
        <v>0</v>
      </c>
      <c r="AV30" s="4">
        <f>ROUND(IF(AW29&gt;0,(+AW29*'Beregningsskema tilbud med afd.'!$B$10),0),0)</f>
        <v>0</v>
      </c>
      <c r="AW30" s="4">
        <f t="shared" si="28"/>
        <v>0</v>
      </c>
      <c r="AX30">
        <f t="shared" si="20"/>
        <v>19</v>
      </c>
      <c r="AY30" s="35">
        <f>IF('Beregningsskema tilbud med afd.'!$B$12=Afskrivninger!AX30,Afskrivninger!AV30,0)*IF($AU$5='Beregningsskema tilbud med afd.'!$B$12,(13-Afskrivninger!$AU$6)/12,1)*IF(($AU$5-$AU$7)='Beregningsskema tilbud med afd.'!$B$12,(Afskrivninger!$AU$6+13)/12,1)</f>
        <v>0</v>
      </c>
      <c r="AZ30" s="93">
        <f>IF('Beregningsskema tilbud med afd.'!$B$12=Afskrivninger!AX30,Afskrivninger!AU30,0)</f>
        <v>0</v>
      </c>
      <c r="BB30" s="6">
        <f t="shared" si="21"/>
        <v>20</v>
      </c>
      <c r="BC30" s="4">
        <f t="shared" si="22"/>
        <v>0</v>
      </c>
      <c r="BD30" s="4">
        <f>ROUND(IF(BE29&gt;0,(+BE29*'Beregningsskema tilbud med afd.'!$B$10),0),0)</f>
        <v>0</v>
      </c>
      <c r="BE30" s="4">
        <f t="shared" si="29"/>
        <v>0</v>
      </c>
      <c r="BF30">
        <f t="shared" si="23"/>
        <v>19</v>
      </c>
      <c r="BG30" s="35">
        <f>IF('Beregningsskema tilbud med afd.'!$B$12=Afskrivninger!BF30,Afskrivninger!BD30,0)*IF($BC$5='Beregningsskema tilbud med afd.'!$B$12,(13-Afskrivninger!$BC$6)/12,1)*IF(($BC$5-$BC$7)='Beregningsskema tilbud med afd.'!$B$12,(Afskrivninger!$BC$6+13)/12,1)</f>
        <v>0</v>
      </c>
      <c r="BH30" s="93">
        <f>IF('Beregningsskema tilbud med afd.'!$B$12=Afskrivninger!BF30,Afskrivninger!BC30,0)</f>
        <v>0</v>
      </c>
    </row>
    <row r="31" spans="1:60" x14ac:dyDescent="0.2">
      <c r="A31" s="6"/>
      <c r="B31" s="42">
        <f t="shared" si="0"/>
        <v>27</v>
      </c>
      <c r="C31" s="8">
        <f>$A$5/'Beregningsskema tilbud med afd.'!B$11</f>
        <v>0</v>
      </c>
      <c r="D31" s="41">
        <f>+E30*'Beregningsskema tilbud med afd.'!$B$10</f>
        <v>0</v>
      </c>
      <c r="E31" s="41">
        <f t="shared" si="1"/>
        <v>0</v>
      </c>
      <c r="F31" s="40">
        <f t="shared" si="2"/>
        <v>2030</v>
      </c>
      <c r="G31" s="40">
        <f>IF('Beregningsskema tilbud med afd.'!$B$12=Afskrivninger!F31,Afskrivninger!D31,0)</f>
        <v>0</v>
      </c>
      <c r="H31" s="43">
        <f>IF('Beregningsskema tilbud med afd.'!$B$12=Afskrivninger!F31,Afskrivninger!C31,0)</f>
        <v>0</v>
      </c>
      <c r="N31" s="6">
        <v>21</v>
      </c>
      <c r="O31" s="4">
        <f t="shared" si="9"/>
        <v>0</v>
      </c>
      <c r="P31" s="4">
        <f>ROUND(IF(Q30&gt;0,(+Q30*'Beregningsskema tilbud med afd.'!$B$10),0),0)</f>
        <v>0</v>
      </c>
      <c r="Q31" s="4">
        <f t="shared" si="24"/>
        <v>0</v>
      </c>
      <c r="R31">
        <f t="shared" si="10"/>
        <v>2030</v>
      </c>
      <c r="S31" s="35">
        <f>IF('Beregningsskema tilbud med afd.'!$B$12=Afskrivninger!R31,Afskrivninger!P31,0)*IF($O$5='Beregningsskema tilbud med afd.'!$B$12,(13-Afskrivninger!$O$6)/12,1)*IF(($O$5-$O$7)='Beregningsskema tilbud med afd.'!$B$12,(Afskrivninger!$O$6+13)/12,1)</f>
        <v>0</v>
      </c>
      <c r="T31" s="93">
        <f>IF('Beregningsskema tilbud med afd.'!$B$12=Afskrivninger!R31,Afskrivninger!O31,0)</f>
        <v>0</v>
      </c>
      <c r="V31" s="6">
        <f t="shared" si="11"/>
        <v>21</v>
      </c>
      <c r="W31" s="4">
        <f t="shared" si="12"/>
        <v>0</v>
      </c>
      <c r="X31" s="4">
        <f>ROUND(IF(Y30&gt;0,(+Y30*'Beregningsskema tilbud med afd.'!$B$10),0),0)</f>
        <v>0</v>
      </c>
      <c r="Y31" s="4">
        <f t="shared" si="25"/>
        <v>0</v>
      </c>
      <c r="Z31">
        <f t="shared" si="13"/>
        <v>2032</v>
      </c>
      <c r="AA31" s="35">
        <f>IF('Beregningsskema tilbud med afd.'!$B$12=Afskrivninger!Z31,Afskrivninger!X31,0)*IF($W$5='Beregningsskema tilbud med afd.'!$B$12,(13-Afskrivninger!$W$6)/12,1)*IF(($W$5-$W$7)='Beregningsskema tilbud med afd.'!$B$12,(Afskrivninger!$W$6+13)/12,1)</f>
        <v>0</v>
      </c>
      <c r="AB31" s="93">
        <f>IF('Beregningsskema tilbud med afd.'!$B$12=Afskrivninger!Z31,Afskrivninger!W31,0)</f>
        <v>0</v>
      </c>
      <c r="AD31" s="6">
        <v>21</v>
      </c>
      <c r="AE31" s="4">
        <f t="shared" si="14"/>
        <v>0</v>
      </c>
      <c r="AF31" s="4">
        <f>ROUND(IF(AG30&gt;0,(+AG30*'Beregningsskema tilbud med afd.'!$B$10),0),0)</f>
        <v>0</v>
      </c>
      <c r="AG31" s="4">
        <f t="shared" si="26"/>
        <v>0</v>
      </c>
      <c r="AH31">
        <f t="shared" si="15"/>
        <v>2039</v>
      </c>
      <c r="AI31" s="35">
        <f>IF('Beregningsskema tilbud med afd.'!$B$12=Afskrivninger!AH31,Afskrivninger!AF31,0)*IF($AE$5='Beregningsskema tilbud med afd.'!$B$12,(13-Afskrivninger!$AE$6)/12,1)*IF(($AE$5-$AE$7)='Beregningsskema tilbud med afd.'!$B$12,(Afskrivninger!$AE$6+13)/12,1)</f>
        <v>0</v>
      </c>
      <c r="AJ31" s="93">
        <f>IF('Beregningsskema tilbud med afd.'!$B$12=Afskrivninger!AH31,Afskrivninger!AE31,0)</f>
        <v>0</v>
      </c>
      <c r="AL31" s="6">
        <f t="shared" si="16"/>
        <v>21</v>
      </c>
      <c r="AM31" s="4">
        <f t="shared" si="17"/>
        <v>0</v>
      </c>
      <c r="AN31" s="4">
        <f>ROUND(IF(AO30&gt;0,(+AO30*'Beregningsskema tilbud med afd.'!$B$10),0),0)</f>
        <v>0</v>
      </c>
      <c r="AO31" s="4">
        <f t="shared" si="27"/>
        <v>0</v>
      </c>
      <c r="AP31">
        <f t="shared" si="18"/>
        <v>20</v>
      </c>
      <c r="AQ31" s="35">
        <f>IF('Beregningsskema tilbud med afd.'!$B$12=Afskrivninger!AP31,Afskrivninger!AN31,0)</f>
        <v>0</v>
      </c>
      <c r="AR31" s="93">
        <f>IF('Beregningsskema tilbud med afd.'!$B$12=Afskrivninger!AP31,Afskrivninger!AM31,0)</f>
        <v>0</v>
      </c>
      <c r="AT31" s="6">
        <v>21</v>
      </c>
      <c r="AU31" s="4">
        <f t="shared" si="19"/>
        <v>0</v>
      </c>
      <c r="AV31" s="4">
        <f>ROUND(IF(AW30&gt;0,(+AW30*'Beregningsskema tilbud med afd.'!$B$10),0),0)</f>
        <v>0</v>
      </c>
      <c r="AW31" s="4">
        <f t="shared" si="28"/>
        <v>0</v>
      </c>
      <c r="AX31">
        <f t="shared" si="20"/>
        <v>20</v>
      </c>
      <c r="AY31" s="35">
        <f>IF('Beregningsskema tilbud med afd.'!$B$12=Afskrivninger!AX31,Afskrivninger!AV31,0)*IF($AU$5='Beregningsskema tilbud med afd.'!$B$12,(13-Afskrivninger!$AU$6)/12,1)*IF(($AU$5-$AU$7)='Beregningsskema tilbud med afd.'!$B$12,(Afskrivninger!$AU$6+13)/12,1)</f>
        <v>0</v>
      </c>
      <c r="AZ31" s="93">
        <f>IF('Beregningsskema tilbud med afd.'!$B$12=Afskrivninger!AX31,Afskrivninger!AU31,0)</f>
        <v>0</v>
      </c>
      <c r="BB31" s="6">
        <f t="shared" si="21"/>
        <v>21</v>
      </c>
      <c r="BC31" s="4">
        <f t="shared" si="22"/>
        <v>0</v>
      </c>
      <c r="BD31" s="4">
        <f>ROUND(IF(BE30&gt;0,(+BE30*'Beregningsskema tilbud med afd.'!$B$10),0),0)</f>
        <v>0</v>
      </c>
      <c r="BE31" s="4">
        <f t="shared" si="29"/>
        <v>0</v>
      </c>
      <c r="BF31">
        <f t="shared" si="23"/>
        <v>20</v>
      </c>
      <c r="BG31" s="35">
        <f>IF('Beregningsskema tilbud med afd.'!$B$12=Afskrivninger!BF31,Afskrivninger!BD31,0)*IF($BC$5='Beregningsskema tilbud med afd.'!$B$12,(13-Afskrivninger!$BC$6)/12,1)*IF(($BC$5-$BC$7)='Beregningsskema tilbud med afd.'!$B$12,(Afskrivninger!$BC$6+13)/12,1)</f>
        <v>0</v>
      </c>
      <c r="BH31" s="93">
        <f>IF('Beregningsskema tilbud med afd.'!$B$12=Afskrivninger!BF31,Afskrivninger!BC31,0)</f>
        <v>0</v>
      </c>
    </row>
    <row r="32" spans="1:60" x14ac:dyDescent="0.2">
      <c r="A32" s="6"/>
      <c r="B32" s="42">
        <f t="shared" si="0"/>
        <v>28</v>
      </c>
      <c r="C32" s="8">
        <f>$A$5/'Beregningsskema tilbud med afd.'!B$11</f>
        <v>0</v>
      </c>
      <c r="D32" s="41">
        <f>+E31*'Beregningsskema tilbud med afd.'!$B$10</f>
        <v>0</v>
      </c>
      <c r="E32" s="41">
        <f t="shared" si="1"/>
        <v>0</v>
      </c>
      <c r="F32" s="40">
        <f t="shared" si="2"/>
        <v>2031</v>
      </c>
      <c r="G32" s="40">
        <f>IF('Beregningsskema tilbud med afd.'!$B$12=Afskrivninger!F32,Afskrivninger!D32,0)</f>
        <v>0</v>
      </c>
      <c r="H32" s="43">
        <f>IF('Beregningsskema tilbud med afd.'!$B$12=Afskrivninger!F32,Afskrivninger!C32,0)</f>
        <v>0</v>
      </c>
      <c r="N32" s="6">
        <v>22</v>
      </c>
      <c r="O32" s="4">
        <f t="shared" si="9"/>
        <v>0</v>
      </c>
      <c r="P32" s="4">
        <f>ROUND(IF(Q31&gt;0,(+Q31*'Beregningsskema tilbud med afd.'!$B$10),0),0)</f>
        <v>0</v>
      </c>
      <c r="Q32" s="4">
        <f t="shared" si="24"/>
        <v>0</v>
      </c>
      <c r="R32">
        <f t="shared" si="10"/>
        <v>2031</v>
      </c>
      <c r="S32" s="35">
        <f>IF('Beregningsskema tilbud med afd.'!$B$12=Afskrivninger!R32,Afskrivninger!P32,0)*IF($O$5='Beregningsskema tilbud med afd.'!$B$12,(13-Afskrivninger!$O$6)/12,1)*IF(($O$5-$O$7)='Beregningsskema tilbud med afd.'!$B$12,(Afskrivninger!$O$6+13)/12,1)</f>
        <v>0</v>
      </c>
      <c r="T32" s="93">
        <f>IF('Beregningsskema tilbud med afd.'!$B$12=Afskrivninger!R32,Afskrivninger!O32,0)</f>
        <v>0</v>
      </c>
      <c r="V32" s="6">
        <f t="shared" si="11"/>
        <v>22</v>
      </c>
      <c r="W32" s="4">
        <f t="shared" si="12"/>
        <v>0</v>
      </c>
      <c r="X32" s="4">
        <f>ROUND(IF(Y31&gt;0,(+Y31*'Beregningsskema tilbud med afd.'!$B$10),0),0)</f>
        <v>0</v>
      </c>
      <c r="Y32" s="4">
        <f t="shared" si="25"/>
        <v>0</v>
      </c>
      <c r="Z32">
        <f t="shared" si="13"/>
        <v>2033</v>
      </c>
      <c r="AA32" s="35">
        <f>IF('Beregningsskema tilbud med afd.'!$B$12=Afskrivninger!Z32,Afskrivninger!X32,0)*IF($W$5='Beregningsskema tilbud med afd.'!$B$12,(13-Afskrivninger!$W$6)/12,1)*IF(($W$5-$W$7)='Beregningsskema tilbud med afd.'!$B$12,(Afskrivninger!$W$6+13)/12,1)</f>
        <v>0</v>
      </c>
      <c r="AB32" s="93">
        <f>IF('Beregningsskema tilbud med afd.'!$B$12=Afskrivninger!Z32,Afskrivninger!W32,0)</f>
        <v>0</v>
      </c>
      <c r="AD32" s="6">
        <v>22</v>
      </c>
      <c r="AE32" s="4">
        <f t="shared" si="14"/>
        <v>0</v>
      </c>
      <c r="AF32" s="4">
        <f>ROUND(IF(AG31&gt;0,(+AG31*'Beregningsskema tilbud med afd.'!$B$10),0),0)</f>
        <v>0</v>
      </c>
      <c r="AG32" s="4">
        <f t="shared" si="26"/>
        <v>0</v>
      </c>
      <c r="AH32">
        <f t="shared" si="15"/>
        <v>2040</v>
      </c>
      <c r="AI32" s="35">
        <f>IF('Beregningsskema tilbud med afd.'!$B$12=Afskrivninger!AH32,Afskrivninger!AF32,0)*IF($AE$5='Beregningsskema tilbud med afd.'!$B$12,(13-Afskrivninger!$AE$6)/12,1)*IF(($AE$5-$AE$7)='Beregningsskema tilbud med afd.'!$B$12,(Afskrivninger!$AE$6+13)/12,1)</f>
        <v>0</v>
      </c>
      <c r="AJ32" s="93">
        <f>IF('Beregningsskema tilbud med afd.'!$B$12=Afskrivninger!AH32,Afskrivninger!AE32,0)</f>
        <v>0</v>
      </c>
      <c r="AL32" s="6">
        <f t="shared" si="16"/>
        <v>22</v>
      </c>
      <c r="AM32" s="4">
        <f t="shared" si="17"/>
        <v>0</v>
      </c>
      <c r="AN32" s="4">
        <f>ROUND(IF(AO31&gt;0,(+AO31*'Beregningsskema tilbud med afd.'!$B$10),0),0)</f>
        <v>0</v>
      </c>
      <c r="AO32" s="4">
        <f t="shared" si="27"/>
        <v>0</v>
      </c>
      <c r="AP32">
        <f t="shared" si="18"/>
        <v>21</v>
      </c>
      <c r="AQ32" s="35">
        <f>IF('Beregningsskema tilbud med afd.'!$B$12=Afskrivninger!AP32,Afskrivninger!AN32,0)</f>
        <v>0</v>
      </c>
      <c r="AR32" s="93">
        <f>IF('Beregningsskema tilbud med afd.'!$B$12=Afskrivninger!AP32,Afskrivninger!AM32,0)</f>
        <v>0</v>
      </c>
      <c r="AT32" s="6">
        <v>22</v>
      </c>
      <c r="AU32" s="4">
        <f t="shared" si="19"/>
        <v>0</v>
      </c>
      <c r="AV32" s="4">
        <f>ROUND(IF(AW31&gt;0,(+AW31*'Beregningsskema tilbud med afd.'!$B$10),0),0)</f>
        <v>0</v>
      </c>
      <c r="AW32" s="4">
        <f t="shared" si="28"/>
        <v>0</v>
      </c>
      <c r="AX32">
        <f t="shared" si="20"/>
        <v>21</v>
      </c>
      <c r="AY32" s="35">
        <f>IF('Beregningsskema tilbud med afd.'!$B$12=Afskrivninger!AX32,Afskrivninger!AV32,0)*IF($AU$5='Beregningsskema tilbud med afd.'!$B$12,(13-Afskrivninger!$AU$6)/12,1)*IF(($AU$5-$AU$7)='Beregningsskema tilbud med afd.'!$B$12,(Afskrivninger!$AU$6+13)/12,1)</f>
        <v>0</v>
      </c>
      <c r="AZ32" s="93">
        <f>IF('Beregningsskema tilbud med afd.'!$B$12=Afskrivninger!AX32,Afskrivninger!AU32,0)</f>
        <v>0</v>
      </c>
      <c r="BB32" s="6">
        <f t="shared" si="21"/>
        <v>22</v>
      </c>
      <c r="BC32" s="4">
        <f t="shared" si="22"/>
        <v>0</v>
      </c>
      <c r="BD32" s="4">
        <f>ROUND(IF(BE31&gt;0,(+BE31*'Beregningsskema tilbud med afd.'!$B$10),0),0)</f>
        <v>0</v>
      </c>
      <c r="BE32" s="4">
        <f t="shared" si="29"/>
        <v>0</v>
      </c>
      <c r="BF32">
        <f t="shared" si="23"/>
        <v>21</v>
      </c>
      <c r="BG32" s="35">
        <f>IF('Beregningsskema tilbud med afd.'!$B$12=Afskrivninger!BF32,Afskrivninger!BD32,0)*IF($BC$5='Beregningsskema tilbud med afd.'!$B$12,(13-Afskrivninger!$BC$6)/12,1)*IF(($BC$5-$BC$7)='Beregningsskema tilbud med afd.'!$B$12,(Afskrivninger!$BC$6+13)/12,1)</f>
        <v>0</v>
      </c>
      <c r="BH32" s="93">
        <f>IF('Beregningsskema tilbud med afd.'!$B$12=Afskrivninger!BF32,Afskrivninger!BC32,0)</f>
        <v>0</v>
      </c>
    </row>
    <row r="33" spans="1:60" x14ac:dyDescent="0.2">
      <c r="A33" s="6"/>
      <c r="B33" s="42">
        <f t="shared" si="0"/>
        <v>29</v>
      </c>
      <c r="C33" s="8">
        <f>$A$5/'Beregningsskema tilbud med afd.'!B$11</f>
        <v>0</v>
      </c>
      <c r="D33" s="41">
        <f>+E32*'Beregningsskema tilbud med afd.'!$B$10</f>
        <v>0</v>
      </c>
      <c r="E33" s="41">
        <f t="shared" si="1"/>
        <v>0</v>
      </c>
      <c r="F33" s="40">
        <f t="shared" si="2"/>
        <v>2032</v>
      </c>
      <c r="G33" s="40">
        <f>IF('Beregningsskema tilbud med afd.'!$B$12=Afskrivninger!F33,Afskrivninger!D33,0)</f>
        <v>0</v>
      </c>
      <c r="H33" s="43">
        <f>IF('Beregningsskema tilbud med afd.'!$B$12=Afskrivninger!F33,Afskrivninger!C33,0)</f>
        <v>0</v>
      </c>
      <c r="N33" s="6">
        <v>23</v>
      </c>
      <c r="O33" s="4">
        <f t="shared" si="9"/>
        <v>0</v>
      </c>
      <c r="P33" s="4">
        <f>ROUND(IF(Q32&gt;0,(+Q32*'Beregningsskema tilbud med afd.'!$B$10),0),0)</f>
        <v>0</v>
      </c>
      <c r="Q33" s="4">
        <f t="shared" si="24"/>
        <v>0</v>
      </c>
      <c r="R33">
        <f t="shared" si="10"/>
        <v>2032</v>
      </c>
      <c r="S33" s="35">
        <f>IF('Beregningsskema tilbud med afd.'!$B$12=Afskrivninger!R33,Afskrivninger!P33,0)*IF($O$5='Beregningsskema tilbud med afd.'!$B$12,(13-Afskrivninger!$O$6)/12,1)*IF(($O$5-$O$7)='Beregningsskema tilbud med afd.'!$B$12,(Afskrivninger!$O$6+13)/12,1)</f>
        <v>0</v>
      </c>
      <c r="T33" s="93">
        <f>IF('Beregningsskema tilbud med afd.'!$B$12=Afskrivninger!R33,Afskrivninger!O33,0)</f>
        <v>0</v>
      </c>
      <c r="V33" s="6">
        <f t="shared" si="11"/>
        <v>23</v>
      </c>
      <c r="W33" s="4">
        <f t="shared" si="12"/>
        <v>0</v>
      </c>
      <c r="X33" s="4">
        <f>ROUND(IF(Y32&gt;0,(+Y32*'Beregningsskema tilbud med afd.'!$B$10),0),0)</f>
        <v>0</v>
      </c>
      <c r="Y33" s="4">
        <f t="shared" si="25"/>
        <v>0</v>
      </c>
      <c r="Z33">
        <f t="shared" si="13"/>
        <v>2034</v>
      </c>
      <c r="AA33" s="35">
        <f>IF('Beregningsskema tilbud med afd.'!$B$12=Afskrivninger!Z33,Afskrivninger!X33,0)*IF($W$5='Beregningsskema tilbud med afd.'!$B$12,(13-Afskrivninger!$W$6)/12,1)*IF(($W$5-$W$7)='Beregningsskema tilbud med afd.'!$B$12,(Afskrivninger!$W$6+13)/12,1)</f>
        <v>0</v>
      </c>
      <c r="AB33" s="93">
        <f>IF('Beregningsskema tilbud med afd.'!$B$12=Afskrivninger!Z33,Afskrivninger!W33,0)</f>
        <v>0</v>
      </c>
      <c r="AD33" s="6">
        <v>23</v>
      </c>
      <c r="AE33" s="4">
        <f t="shared" si="14"/>
        <v>0</v>
      </c>
      <c r="AF33" s="4">
        <f>ROUND(IF(AG32&gt;0,(+AG32*'Beregningsskema tilbud med afd.'!$B$10),0),0)</f>
        <v>0</v>
      </c>
      <c r="AG33" s="4">
        <f t="shared" si="26"/>
        <v>0</v>
      </c>
      <c r="AH33">
        <f t="shared" si="15"/>
        <v>2041</v>
      </c>
      <c r="AI33" s="35">
        <f>IF('Beregningsskema tilbud med afd.'!$B$12=Afskrivninger!AH33,Afskrivninger!AF33,0)*IF($AE$5='Beregningsskema tilbud med afd.'!$B$12,(13-Afskrivninger!$AE$6)/12,1)*IF(($AE$5-$AE$7)='Beregningsskema tilbud med afd.'!$B$12,(Afskrivninger!$AE$6+13)/12,1)</f>
        <v>0</v>
      </c>
      <c r="AJ33" s="93">
        <f>IF('Beregningsskema tilbud med afd.'!$B$12=Afskrivninger!AH33,Afskrivninger!AE33,0)</f>
        <v>0</v>
      </c>
      <c r="AL33" s="6">
        <f t="shared" si="16"/>
        <v>23</v>
      </c>
      <c r="AM33" s="4">
        <f t="shared" si="17"/>
        <v>0</v>
      </c>
      <c r="AN33" s="4">
        <f>ROUND(IF(AO32&gt;0,(+AO32*'Beregningsskema tilbud med afd.'!$B$10),0),0)</f>
        <v>0</v>
      </c>
      <c r="AO33" s="4">
        <f t="shared" si="27"/>
        <v>0</v>
      </c>
      <c r="AP33">
        <f t="shared" si="18"/>
        <v>22</v>
      </c>
      <c r="AQ33" s="35">
        <f>IF('Beregningsskema tilbud med afd.'!$B$12=Afskrivninger!AP33,Afskrivninger!AN33,0)</f>
        <v>0</v>
      </c>
      <c r="AR33" s="93">
        <f>IF('Beregningsskema tilbud med afd.'!$B$12=Afskrivninger!AP33,Afskrivninger!AM33,0)</f>
        <v>0</v>
      </c>
      <c r="AT33" s="6">
        <v>23</v>
      </c>
      <c r="AU33" s="4">
        <f t="shared" si="19"/>
        <v>0</v>
      </c>
      <c r="AV33" s="4">
        <f>ROUND(IF(AW32&gt;0,(+AW32*'Beregningsskema tilbud med afd.'!$B$10),0),0)</f>
        <v>0</v>
      </c>
      <c r="AW33" s="4">
        <f t="shared" si="28"/>
        <v>0</v>
      </c>
      <c r="AX33">
        <f t="shared" si="20"/>
        <v>22</v>
      </c>
      <c r="AY33" s="35">
        <f>IF('Beregningsskema tilbud med afd.'!$B$12=Afskrivninger!AX33,Afskrivninger!AV33,0)*IF($AU$5='Beregningsskema tilbud med afd.'!$B$12,(13-Afskrivninger!$AU$6)/12,1)*IF(($AU$5-$AU$7)='Beregningsskema tilbud med afd.'!$B$12,(Afskrivninger!$AU$6+13)/12,1)</f>
        <v>0</v>
      </c>
      <c r="AZ33" s="93">
        <f>IF('Beregningsskema tilbud med afd.'!$B$12=Afskrivninger!AX33,Afskrivninger!AU33,0)</f>
        <v>0</v>
      </c>
      <c r="BB33" s="6">
        <f t="shared" si="21"/>
        <v>23</v>
      </c>
      <c r="BC33" s="4">
        <f t="shared" si="22"/>
        <v>0</v>
      </c>
      <c r="BD33" s="4">
        <f>ROUND(IF(BE32&gt;0,(+BE32*'Beregningsskema tilbud med afd.'!$B$10),0),0)</f>
        <v>0</v>
      </c>
      <c r="BE33" s="4">
        <f t="shared" si="29"/>
        <v>0</v>
      </c>
      <c r="BF33">
        <f t="shared" si="23"/>
        <v>22</v>
      </c>
      <c r="BG33" s="35">
        <f>IF('Beregningsskema tilbud med afd.'!$B$12=Afskrivninger!BF33,Afskrivninger!BD33,0)*IF($BC$5='Beregningsskema tilbud med afd.'!$B$12,(13-Afskrivninger!$BC$6)/12,1)*IF(($BC$5-$BC$7)='Beregningsskema tilbud med afd.'!$B$12,(Afskrivninger!$BC$6+13)/12,1)</f>
        <v>0</v>
      </c>
      <c r="BH33" s="93">
        <f>IF('Beregningsskema tilbud med afd.'!$B$12=Afskrivninger!BF33,Afskrivninger!BC33,0)</f>
        <v>0</v>
      </c>
    </row>
    <row r="34" spans="1:60" ht="13.5" thickBot="1" x14ac:dyDescent="0.25">
      <c r="A34" s="6"/>
      <c r="B34" s="55">
        <f t="shared" si="0"/>
        <v>30</v>
      </c>
      <c r="C34" s="8">
        <f>$A$5/'Beregningsskema tilbud med afd.'!B$11</f>
        <v>0</v>
      </c>
      <c r="D34" s="3">
        <f>+E33*'Beregningsskema tilbud med afd.'!$B$10</f>
        <v>0</v>
      </c>
      <c r="E34" s="3">
        <f t="shared" si="1"/>
        <v>0</v>
      </c>
      <c r="F34" s="56">
        <f t="shared" si="2"/>
        <v>2033</v>
      </c>
      <c r="G34" s="56">
        <f>IF('Beregningsskema tilbud med afd.'!$B$12=Afskrivninger!F34,Afskrivninger!D34,0)</f>
        <v>0</v>
      </c>
      <c r="H34" s="57">
        <f>IF('Beregningsskema tilbud med afd.'!$B$12=Afskrivninger!F34,Afskrivninger!C34,0)</f>
        <v>0</v>
      </c>
      <c r="N34" s="6">
        <v>24</v>
      </c>
      <c r="O34" s="4">
        <f t="shared" si="9"/>
        <v>0</v>
      </c>
      <c r="P34" s="4">
        <f>ROUND(IF(Q33&gt;0,(+Q33*'Beregningsskema tilbud med afd.'!$B$10),0),0)</f>
        <v>0</v>
      </c>
      <c r="Q34" s="4">
        <f t="shared" si="24"/>
        <v>0</v>
      </c>
      <c r="R34">
        <f t="shared" si="10"/>
        <v>2033</v>
      </c>
      <c r="S34" s="35">
        <f>IF('Beregningsskema tilbud med afd.'!$B$12=Afskrivninger!R34,Afskrivninger!P34,0)*IF($O$5='Beregningsskema tilbud med afd.'!$B$12,(13-Afskrivninger!$O$6)/12,1)*IF(($O$5-$O$7)='Beregningsskema tilbud med afd.'!$B$12,(Afskrivninger!$O$6+13)/12,1)</f>
        <v>0</v>
      </c>
      <c r="T34" s="93">
        <f>IF('Beregningsskema tilbud med afd.'!$B$12=Afskrivninger!R34,Afskrivninger!O34,0)</f>
        <v>0</v>
      </c>
      <c r="V34" s="6">
        <f t="shared" si="11"/>
        <v>24</v>
      </c>
      <c r="W34" s="4">
        <f t="shared" si="12"/>
        <v>0</v>
      </c>
      <c r="X34" s="4">
        <f>ROUND(IF(Y33&gt;0,(+Y33*'Beregningsskema tilbud med afd.'!$B$10),0),0)</f>
        <v>0</v>
      </c>
      <c r="Y34" s="4">
        <f t="shared" si="25"/>
        <v>0</v>
      </c>
      <c r="Z34">
        <f t="shared" si="13"/>
        <v>2035</v>
      </c>
      <c r="AA34" s="35">
        <f>IF('Beregningsskema tilbud med afd.'!$B$12=Afskrivninger!Z34,Afskrivninger!X34,0)*IF($W$5='Beregningsskema tilbud med afd.'!$B$12,(13-Afskrivninger!$W$6)/12,1)*IF(($W$5-$W$7)='Beregningsskema tilbud med afd.'!$B$12,(Afskrivninger!$W$6+13)/12,1)</f>
        <v>0</v>
      </c>
      <c r="AB34" s="93">
        <f>IF('Beregningsskema tilbud med afd.'!$B$12=Afskrivninger!Z34,Afskrivninger!W34,0)</f>
        <v>0</v>
      </c>
      <c r="AD34" s="6">
        <v>24</v>
      </c>
      <c r="AE34" s="4">
        <f t="shared" si="14"/>
        <v>0</v>
      </c>
      <c r="AF34" s="4">
        <f>ROUND(IF(AG33&gt;0,(+AG33*'Beregningsskema tilbud med afd.'!$B$10),0),0)</f>
        <v>0</v>
      </c>
      <c r="AG34" s="4">
        <f t="shared" si="26"/>
        <v>0</v>
      </c>
      <c r="AH34">
        <f t="shared" si="15"/>
        <v>2042</v>
      </c>
      <c r="AI34" s="35">
        <f>IF('Beregningsskema tilbud med afd.'!$B$12=Afskrivninger!AH34,Afskrivninger!AF34,0)*IF($AE$5='Beregningsskema tilbud med afd.'!$B$12,(13-Afskrivninger!$AE$6)/12,1)*IF(($AE$5-$AE$7)='Beregningsskema tilbud med afd.'!$B$12,(Afskrivninger!$AE$6+13)/12,1)</f>
        <v>0</v>
      </c>
      <c r="AJ34" s="93">
        <f>IF('Beregningsskema tilbud med afd.'!$B$12=Afskrivninger!AH34,Afskrivninger!AE34,0)</f>
        <v>0</v>
      </c>
      <c r="AL34" s="6">
        <f t="shared" si="16"/>
        <v>24</v>
      </c>
      <c r="AM34" s="4">
        <f t="shared" si="17"/>
        <v>0</v>
      </c>
      <c r="AN34" s="4">
        <f>ROUND(IF(AO33&gt;0,(+AO33*'Beregningsskema tilbud med afd.'!$B$10),0),0)</f>
        <v>0</v>
      </c>
      <c r="AO34" s="4">
        <f t="shared" si="27"/>
        <v>0</v>
      </c>
      <c r="AP34">
        <f t="shared" si="18"/>
        <v>23</v>
      </c>
      <c r="AQ34" s="35">
        <f>IF('Beregningsskema tilbud med afd.'!$B$12=Afskrivninger!AP34,Afskrivninger!AN34,0)</f>
        <v>0</v>
      </c>
      <c r="AR34" s="93">
        <f>IF('Beregningsskema tilbud med afd.'!$B$12=Afskrivninger!AP34,Afskrivninger!AM34,0)</f>
        <v>0</v>
      </c>
      <c r="AT34" s="6">
        <v>24</v>
      </c>
      <c r="AU34" s="4">
        <f t="shared" si="19"/>
        <v>0</v>
      </c>
      <c r="AV34" s="4">
        <f>ROUND(IF(AW33&gt;0,(+AW33*'Beregningsskema tilbud med afd.'!$B$10),0),0)</f>
        <v>0</v>
      </c>
      <c r="AW34" s="4">
        <f t="shared" si="28"/>
        <v>0</v>
      </c>
      <c r="AX34">
        <f t="shared" si="20"/>
        <v>23</v>
      </c>
      <c r="AY34" s="35">
        <f>IF('Beregningsskema tilbud med afd.'!$B$12=Afskrivninger!AX34,Afskrivninger!AV34,0)*IF($AU$5='Beregningsskema tilbud med afd.'!$B$12,(13-Afskrivninger!$AU$6)/12,1)*IF(($AU$5-$AU$7)='Beregningsskema tilbud med afd.'!$B$12,(Afskrivninger!$AU$6+13)/12,1)</f>
        <v>0</v>
      </c>
      <c r="AZ34" s="93">
        <f>IF('Beregningsskema tilbud med afd.'!$B$12=Afskrivninger!AX34,Afskrivninger!AU34,0)</f>
        <v>0</v>
      </c>
      <c r="BB34" s="6">
        <f t="shared" si="21"/>
        <v>24</v>
      </c>
      <c r="BC34" s="4">
        <f t="shared" si="22"/>
        <v>0</v>
      </c>
      <c r="BD34" s="4">
        <f>ROUND(IF(BE33&gt;0,(+BE33*'Beregningsskema tilbud med afd.'!$B$10),0),0)</f>
        <v>0</v>
      </c>
      <c r="BE34" s="4">
        <f t="shared" si="29"/>
        <v>0</v>
      </c>
      <c r="BF34">
        <f t="shared" si="23"/>
        <v>23</v>
      </c>
      <c r="BG34" s="35">
        <f>IF('Beregningsskema tilbud med afd.'!$B$12=Afskrivninger!BF34,Afskrivninger!BD34,0)*IF($BC$5='Beregningsskema tilbud med afd.'!$B$12,(13-Afskrivninger!$BC$6)/12,1)*IF(($BC$5-$BC$7)='Beregningsskema tilbud med afd.'!$B$12,(Afskrivninger!$BC$6+13)/12,1)</f>
        <v>0</v>
      </c>
      <c r="BH34" s="93">
        <f>IF('Beregningsskema tilbud med afd.'!$B$12=Afskrivninger!BF34,Afskrivninger!BC34,0)</f>
        <v>0</v>
      </c>
    </row>
    <row r="35" spans="1:60" ht="13.5" thickBot="1" x14ac:dyDescent="0.25">
      <c r="A35" s="6"/>
      <c r="B35" s="402" t="s">
        <v>43</v>
      </c>
      <c r="C35" s="397"/>
      <c r="D35" s="397"/>
      <c r="E35" s="397"/>
      <c r="F35" s="403"/>
      <c r="G35" s="58">
        <f>SUM(G5:G34)</f>
        <v>0</v>
      </c>
      <c r="H35" s="59">
        <f>SUM(H5:H34)</f>
        <v>0</v>
      </c>
      <c r="N35" s="6">
        <v>25</v>
      </c>
      <c r="O35" s="4">
        <f t="shared" si="9"/>
        <v>0</v>
      </c>
      <c r="P35" s="4">
        <f>ROUND(IF(Q34&gt;0,(+Q34*'Beregningsskema tilbud med afd.'!$B$10),0),0)</f>
        <v>0</v>
      </c>
      <c r="Q35" s="4">
        <f t="shared" si="24"/>
        <v>0</v>
      </c>
      <c r="R35">
        <f t="shared" si="10"/>
        <v>2034</v>
      </c>
      <c r="S35" s="35">
        <f>IF('Beregningsskema tilbud med afd.'!$B$12=Afskrivninger!R35,Afskrivninger!P35,0)*IF($O$5='Beregningsskema tilbud med afd.'!$B$12,(13-Afskrivninger!$O$6)/12,1)*IF(($O$5-$O$7)='Beregningsskema tilbud med afd.'!$B$12,(Afskrivninger!$O$6+13)/12,1)</f>
        <v>0</v>
      </c>
      <c r="T35" s="93">
        <f>IF('Beregningsskema tilbud med afd.'!$B$12=Afskrivninger!R35,Afskrivninger!O35,0)</f>
        <v>0</v>
      </c>
      <c r="V35" s="6">
        <f t="shared" si="11"/>
        <v>25</v>
      </c>
      <c r="W35" s="4">
        <f t="shared" si="12"/>
        <v>0</v>
      </c>
      <c r="X35" s="4">
        <f>ROUND(IF(Y34&gt;0,(+Y34*'Beregningsskema tilbud med afd.'!$B$10),0),0)</f>
        <v>0</v>
      </c>
      <c r="Y35" s="4">
        <f t="shared" si="25"/>
        <v>0</v>
      </c>
      <c r="Z35">
        <f t="shared" si="13"/>
        <v>2036</v>
      </c>
      <c r="AA35" s="35">
        <f>IF('Beregningsskema tilbud med afd.'!$B$12=Afskrivninger!Z35,Afskrivninger!X35,0)*IF($W$5='Beregningsskema tilbud med afd.'!$B$12,(13-Afskrivninger!$W$6)/12,1)*IF(($W$5-$W$7)='Beregningsskema tilbud med afd.'!$B$12,(Afskrivninger!$W$6+13)/12,1)</f>
        <v>0</v>
      </c>
      <c r="AB35" s="93">
        <f>IF('Beregningsskema tilbud med afd.'!$B$12=Afskrivninger!Z35,Afskrivninger!W35,0)</f>
        <v>0</v>
      </c>
      <c r="AD35" s="6">
        <v>25</v>
      </c>
      <c r="AE35" s="4">
        <f t="shared" si="14"/>
        <v>0</v>
      </c>
      <c r="AF35" s="4">
        <f>ROUND(IF(AG34&gt;0,(+AG34*'Beregningsskema tilbud med afd.'!$B$10),0),0)</f>
        <v>0</v>
      </c>
      <c r="AG35" s="4">
        <f t="shared" si="26"/>
        <v>0</v>
      </c>
      <c r="AH35">
        <f t="shared" si="15"/>
        <v>2043</v>
      </c>
      <c r="AI35" s="35">
        <f>IF('Beregningsskema tilbud med afd.'!$B$12=Afskrivninger!AH35,Afskrivninger!AF35,0)*IF($AE$5='Beregningsskema tilbud med afd.'!$B$12,(13-Afskrivninger!$AE$6)/12,1)*IF(($AE$5-$AE$7)='Beregningsskema tilbud med afd.'!$B$12,(Afskrivninger!$AE$6+13)/12,1)</f>
        <v>0</v>
      </c>
      <c r="AJ35" s="93">
        <f>IF('Beregningsskema tilbud med afd.'!$B$12=Afskrivninger!AH35,Afskrivninger!AE35,0)</f>
        <v>0</v>
      </c>
      <c r="AL35" s="6">
        <f t="shared" si="16"/>
        <v>25</v>
      </c>
      <c r="AM35" s="4">
        <f t="shared" si="17"/>
        <v>0</v>
      </c>
      <c r="AN35" s="4">
        <f>ROUND(IF(AO34&gt;0,(+AO34*'Beregningsskema tilbud med afd.'!$B$10),0),0)</f>
        <v>0</v>
      </c>
      <c r="AO35" s="4">
        <f t="shared" si="27"/>
        <v>0</v>
      </c>
      <c r="AP35">
        <f t="shared" si="18"/>
        <v>24</v>
      </c>
      <c r="AQ35" s="35">
        <f>IF('Beregningsskema tilbud med afd.'!$B$12=Afskrivninger!AP35,Afskrivninger!AN35,0)</f>
        <v>0</v>
      </c>
      <c r="AR35" s="93">
        <f>IF('Beregningsskema tilbud med afd.'!$B$12=Afskrivninger!AP35,Afskrivninger!AM35,0)</f>
        <v>0</v>
      </c>
      <c r="AT35" s="6">
        <v>25</v>
      </c>
      <c r="AU35" s="4">
        <f t="shared" si="19"/>
        <v>0</v>
      </c>
      <c r="AV35" s="4">
        <f>ROUND(IF(AW34&gt;0,(+AW34*'Beregningsskema tilbud med afd.'!$B$10),0),0)</f>
        <v>0</v>
      </c>
      <c r="AW35" s="4">
        <f t="shared" si="28"/>
        <v>0</v>
      </c>
      <c r="AX35">
        <f t="shared" si="20"/>
        <v>24</v>
      </c>
      <c r="AY35" s="35">
        <f>IF('Beregningsskema tilbud med afd.'!$B$12=Afskrivninger!AX35,Afskrivninger!AV35,0)*IF($AU$5='Beregningsskema tilbud med afd.'!$B$12,(13-Afskrivninger!$AU$6)/12,1)*IF(($AU$5-$AU$7)='Beregningsskema tilbud med afd.'!$B$12,(Afskrivninger!$AU$6+13)/12,1)</f>
        <v>0</v>
      </c>
      <c r="AZ35" s="93">
        <f>IF('Beregningsskema tilbud med afd.'!$B$12=Afskrivninger!AX35,Afskrivninger!AU35,0)</f>
        <v>0</v>
      </c>
      <c r="BB35" s="6">
        <f t="shared" si="21"/>
        <v>25</v>
      </c>
      <c r="BC35" s="4">
        <f t="shared" si="22"/>
        <v>0</v>
      </c>
      <c r="BD35" s="4">
        <f>ROUND(IF(BE34&gt;0,(+BE34*'Beregningsskema tilbud med afd.'!$B$10),0),0)</f>
        <v>0</v>
      </c>
      <c r="BE35" s="4">
        <f t="shared" si="29"/>
        <v>0</v>
      </c>
      <c r="BF35">
        <f t="shared" si="23"/>
        <v>24</v>
      </c>
      <c r="BG35" s="35">
        <f>IF('Beregningsskema tilbud med afd.'!$B$12=Afskrivninger!BF35,Afskrivninger!BD35,0)*IF($BC$5='Beregningsskema tilbud med afd.'!$B$12,(13-Afskrivninger!$BC$6)/12,1)*IF(($BC$5-$BC$7)='Beregningsskema tilbud med afd.'!$B$12,(Afskrivninger!$BC$6+13)/12,1)</f>
        <v>0</v>
      </c>
      <c r="BH35" s="93">
        <f>IF('Beregningsskema tilbud med afd.'!$B$12=Afskrivninger!BF35,Afskrivninger!BC35,0)</f>
        <v>0</v>
      </c>
    </row>
    <row r="36" spans="1:60" ht="13.5" thickBot="1" x14ac:dyDescent="0.25">
      <c r="A36" s="36"/>
      <c r="N36" s="6">
        <v>26</v>
      </c>
      <c r="O36" s="4">
        <f t="shared" si="9"/>
        <v>0</v>
      </c>
      <c r="P36" s="4">
        <f>ROUND(IF(Q35&gt;0,(+Q35*'Beregningsskema tilbud med afd.'!$B$10),0),0)</f>
        <v>0</v>
      </c>
      <c r="Q36" s="4">
        <f t="shared" si="24"/>
        <v>0</v>
      </c>
      <c r="R36">
        <f t="shared" si="10"/>
        <v>2035</v>
      </c>
      <c r="S36" s="35">
        <f>IF('Beregningsskema tilbud med afd.'!$B$12=Afskrivninger!R36,Afskrivninger!P36,0)*IF($O$5='Beregningsskema tilbud med afd.'!$B$12,(13-Afskrivninger!$O$6)/12,1)*IF(($O$5-$O$7)='Beregningsskema tilbud med afd.'!$B$12,(Afskrivninger!$O$6+13)/12,1)</f>
        <v>0</v>
      </c>
      <c r="T36" s="93">
        <f>IF('Beregningsskema tilbud med afd.'!$B$12=Afskrivninger!R36,Afskrivninger!O36,0)</f>
        <v>0</v>
      </c>
      <c r="V36" s="6">
        <f t="shared" si="11"/>
        <v>26</v>
      </c>
      <c r="W36" s="4">
        <f t="shared" si="12"/>
        <v>0</v>
      </c>
      <c r="X36" s="4">
        <f>ROUND(IF(Y35&gt;0,(+Y35*'Beregningsskema tilbud med afd.'!$B$10),0),0)</f>
        <v>0</v>
      </c>
      <c r="Y36" s="4">
        <f t="shared" si="25"/>
        <v>0</v>
      </c>
      <c r="Z36">
        <f t="shared" si="13"/>
        <v>2037</v>
      </c>
      <c r="AA36" s="35">
        <f>IF('Beregningsskema tilbud med afd.'!$B$12=Afskrivninger!Z36,Afskrivninger!X36,0)*IF($W$5='Beregningsskema tilbud med afd.'!$B$12,(13-Afskrivninger!$W$6)/12,1)*IF(($W$5-$W$7)='Beregningsskema tilbud med afd.'!$B$12,(Afskrivninger!$W$6+13)/12,1)</f>
        <v>0</v>
      </c>
      <c r="AB36" s="93">
        <f>IF('Beregningsskema tilbud med afd.'!$B$12=Afskrivninger!Z36,Afskrivninger!W36,0)</f>
        <v>0</v>
      </c>
      <c r="AD36" s="6">
        <v>26</v>
      </c>
      <c r="AE36" s="4">
        <f t="shared" si="14"/>
        <v>0</v>
      </c>
      <c r="AF36" s="4">
        <f>ROUND(IF(AG35&gt;0,(+AG35*'Beregningsskema tilbud med afd.'!$B$10),0),0)</f>
        <v>0</v>
      </c>
      <c r="AG36" s="4">
        <f t="shared" si="26"/>
        <v>0</v>
      </c>
      <c r="AH36">
        <f t="shared" si="15"/>
        <v>2044</v>
      </c>
      <c r="AI36" s="35">
        <f>IF('Beregningsskema tilbud med afd.'!$B$12=Afskrivninger!AH36,Afskrivninger!AF36,0)*IF($AE$5='Beregningsskema tilbud med afd.'!$B$12,(13-Afskrivninger!$AE$6)/12,1)*IF(($AE$5-$AE$7)='Beregningsskema tilbud med afd.'!$B$12,(Afskrivninger!$AE$6+13)/12,1)</f>
        <v>0</v>
      </c>
      <c r="AJ36" s="93">
        <f>IF('Beregningsskema tilbud med afd.'!$B$12=Afskrivninger!AH36,Afskrivninger!AE36,0)</f>
        <v>0</v>
      </c>
      <c r="AL36" s="6">
        <f t="shared" si="16"/>
        <v>26</v>
      </c>
      <c r="AM36" s="4">
        <f t="shared" si="17"/>
        <v>0</v>
      </c>
      <c r="AN36" s="4">
        <f>ROUND(IF(AO35&gt;0,(+AO35*'Beregningsskema tilbud med afd.'!$B$10),0),0)</f>
        <v>0</v>
      </c>
      <c r="AO36" s="4">
        <f t="shared" si="27"/>
        <v>0</v>
      </c>
      <c r="AP36">
        <f t="shared" si="18"/>
        <v>25</v>
      </c>
      <c r="AQ36" s="35">
        <f>IF('Beregningsskema tilbud med afd.'!$B$12=Afskrivninger!AP36,Afskrivninger!AN36,0)</f>
        <v>0</v>
      </c>
      <c r="AR36" s="93">
        <f>IF('Beregningsskema tilbud med afd.'!$B$12=Afskrivninger!AP36,Afskrivninger!AM36,0)</f>
        <v>0</v>
      </c>
      <c r="AT36" s="6">
        <v>26</v>
      </c>
      <c r="AU36" s="4">
        <f t="shared" si="19"/>
        <v>0</v>
      </c>
      <c r="AV36" s="4">
        <f>ROUND(IF(AW35&gt;0,(+AW35*'Beregningsskema tilbud med afd.'!$B$10),0),0)</f>
        <v>0</v>
      </c>
      <c r="AW36" s="4">
        <f t="shared" si="28"/>
        <v>0</v>
      </c>
      <c r="AX36">
        <f t="shared" si="20"/>
        <v>25</v>
      </c>
      <c r="AY36" s="35">
        <f>IF('Beregningsskema tilbud med afd.'!$B$12=Afskrivninger!AX36,Afskrivninger!AV36,0)*IF($AU$5='Beregningsskema tilbud med afd.'!$B$12,(13-Afskrivninger!$AU$6)/12,1)*IF(($AU$5-$AU$7)='Beregningsskema tilbud med afd.'!$B$12,(Afskrivninger!$AU$6+13)/12,1)</f>
        <v>0</v>
      </c>
      <c r="AZ36" s="93">
        <f>IF('Beregningsskema tilbud med afd.'!$B$12=Afskrivninger!AX36,Afskrivninger!AU36,0)</f>
        <v>0</v>
      </c>
      <c r="BB36" s="6">
        <f t="shared" si="21"/>
        <v>26</v>
      </c>
      <c r="BC36" s="4">
        <f t="shared" si="22"/>
        <v>0</v>
      </c>
      <c r="BD36" s="4">
        <f>ROUND(IF(BE35&gt;0,(+BE35*'Beregningsskema tilbud med afd.'!$B$10),0),0)</f>
        <v>0</v>
      </c>
      <c r="BE36" s="4">
        <f t="shared" si="29"/>
        <v>0</v>
      </c>
      <c r="BF36">
        <f t="shared" si="23"/>
        <v>25</v>
      </c>
      <c r="BG36" s="35">
        <f>IF('Beregningsskema tilbud med afd.'!$B$12=Afskrivninger!BF36,Afskrivninger!BD36,0)*IF($BC$5='Beregningsskema tilbud med afd.'!$B$12,(13-Afskrivninger!$BC$6)/12,1)*IF(($BC$5-$BC$7)='Beregningsskema tilbud med afd.'!$B$12,(Afskrivninger!$BC$6+13)/12,1)</f>
        <v>0</v>
      </c>
      <c r="BH36" s="93">
        <f>IF('Beregningsskema tilbud med afd.'!$B$12=Afskrivninger!BF36,Afskrivninger!BC36,0)</f>
        <v>0</v>
      </c>
    </row>
    <row r="37" spans="1:60" x14ac:dyDescent="0.2">
      <c r="N37" s="6">
        <v>27</v>
      </c>
      <c r="O37" s="4">
        <f t="shared" si="9"/>
        <v>0</v>
      </c>
      <c r="P37" s="4">
        <f>ROUND(IF(Q36&gt;0,(+Q36*'Beregningsskema tilbud med afd.'!$B$10),0),0)</f>
        <v>0</v>
      </c>
      <c r="Q37" s="4">
        <f t="shared" si="24"/>
        <v>0</v>
      </c>
      <c r="R37">
        <f t="shared" si="10"/>
        <v>2036</v>
      </c>
      <c r="S37" s="35">
        <f>IF('Beregningsskema tilbud med afd.'!$B$12=Afskrivninger!R37,Afskrivninger!P37,0)*IF($O$5='Beregningsskema tilbud med afd.'!$B$12,(13-Afskrivninger!$O$6)/12,1)*IF(($O$5-$O$7)='Beregningsskema tilbud med afd.'!$B$12,(Afskrivninger!$O$6+13)/12,1)</f>
        <v>0</v>
      </c>
      <c r="T37" s="93">
        <f>IF('Beregningsskema tilbud med afd.'!$B$12=Afskrivninger!R37,Afskrivninger!O37,0)</f>
        <v>0</v>
      </c>
      <c r="V37" s="6">
        <f t="shared" si="11"/>
        <v>27</v>
      </c>
      <c r="W37" s="4">
        <f t="shared" si="12"/>
        <v>0</v>
      </c>
      <c r="X37" s="4">
        <f>ROUND(IF(Y36&gt;0,(+Y36*'Beregningsskema tilbud med afd.'!$B$10),0),0)</f>
        <v>0</v>
      </c>
      <c r="Y37" s="4">
        <f t="shared" si="25"/>
        <v>0</v>
      </c>
      <c r="Z37">
        <f t="shared" si="13"/>
        <v>2038</v>
      </c>
      <c r="AA37" s="35">
        <f>IF('Beregningsskema tilbud med afd.'!$B$12=Afskrivninger!Z37,Afskrivninger!X37,0)*IF($W$5='Beregningsskema tilbud med afd.'!$B$12,(13-Afskrivninger!$W$6)/12,1)*IF(($W$5-$W$7)='Beregningsskema tilbud med afd.'!$B$12,(Afskrivninger!$W$6+13)/12,1)</f>
        <v>0</v>
      </c>
      <c r="AB37" s="93">
        <f>IF('Beregningsskema tilbud med afd.'!$B$12=Afskrivninger!Z37,Afskrivninger!W37,0)</f>
        <v>0</v>
      </c>
      <c r="AD37" s="6">
        <v>27</v>
      </c>
      <c r="AE37" s="4">
        <f t="shared" si="14"/>
        <v>0</v>
      </c>
      <c r="AF37" s="4">
        <f>ROUND(IF(AG36&gt;0,(+AG36*'Beregningsskema tilbud med afd.'!$B$10),0),0)</f>
        <v>0</v>
      </c>
      <c r="AG37" s="4">
        <f t="shared" si="26"/>
        <v>0</v>
      </c>
      <c r="AH37">
        <f t="shared" si="15"/>
        <v>2045</v>
      </c>
      <c r="AI37" s="35">
        <f>IF('Beregningsskema tilbud med afd.'!$B$12=Afskrivninger!AH37,Afskrivninger!AF37,0)*IF($AE$5='Beregningsskema tilbud med afd.'!$B$12,(13-Afskrivninger!$AE$6)/12,1)*IF(($AE$5-$AE$7)='Beregningsskema tilbud med afd.'!$B$12,(Afskrivninger!$AE$6+13)/12,1)</f>
        <v>0</v>
      </c>
      <c r="AJ37" s="93">
        <f>IF('Beregningsskema tilbud med afd.'!$B$12=Afskrivninger!AH37,Afskrivninger!AE37,0)</f>
        <v>0</v>
      </c>
      <c r="AL37" s="6">
        <f t="shared" si="16"/>
        <v>27</v>
      </c>
      <c r="AM37" s="4">
        <f t="shared" si="17"/>
        <v>0</v>
      </c>
      <c r="AN37" s="4">
        <f>ROUND(IF(AO36&gt;0,(+AO36*'Beregningsskema tilbud med afd.'!$B$10),0),0)</f>
        <v>0</v>
      </c>
      <c r="AO37" s="4">
        <f t="shared" si="27"/>
        <v>0</v>
      </c>
      <c r="AP37">
        <f t="shared" si="18"/>
        <v>26</v>
      </c>
      <c r="AQ37" s="35">
        <f>IF('Beregningsskema tilbud med afd.'!$B$12=Afskrivninger!AP37,Afskrivninger!AN37,0)</f>
        <v>0</v>
      </c>
      <c r="AR37" s="93">
        <f>IF('Beregningsskema tilbud med afd.'!$B$12=Afskrivninger!AP37,Afskrivninger!AM37,0)</f>
        <v>0</v>
      </c>
      <c r="AT37" s="6">
        <v>27</v>
      </c>
      <c r="AU37" s="4">
        <f t="shared" si="19"/>
        <v>0</v>
      </c>
      <c r="AV37" s="4">
        <f>ROUND(IF(AW36&gt;0,(+AW36*'Beregningsskema tilbud med afd.'!$B$10),0),0)</f>
        <v>0</v>
      </c>
      <c r="AW37" s="4">
        <f t="shared" si="28"/>
        <v>0</v>
      </c>
      <c r="AX37">
        <f t="shared" si="20"/>
        <v>26</v>
      </c>
      <c r="AY37" s="35">
        <f>IF('Beregningsskema tilbud med afd.'!$B$12=Afskrivninger!AX37,Afskrivninger!AV37,0)*IF($AU$5='Beregningsskema tilbud med afd.'!$B$12,(13-Afskrivninger!$AU$6)/12,1)*IF(($AU$5-$AU$7)='Beregningsskema tilbud med afd.'!$B$12,(Afskrivninger!$AU$6+13)/12,1)</f>
        <v>0</v>
      </c>
      <c r="AZ37" s="93">
        <f>IF('Beregningsskema tilbud med afd.'!$B$12=Afskrivninger!AX37,Afskrivninger!AU37,0)</f>
        <v>0</v>
      </c>
      <c r="BB37" s="6">
        <f t="shared" si="21"/>
        <v>27</v>
      </c>
      <c r="BC37" s="4">
        <f t="shared" si="22"/>
        <v>0</v>
      </c>
      <c r="BD37" s="4">
        <f>ROUND(IF(BE36&gt;0,(+BE36*'Beregningsskema tilbud med afd.'!$B$10),0),0)</f>
        <v>0</v>
      </c>
      <c r="BE37" s="4">
        <f t="shared" si="29"/>
        <v>0</v>
      </c>
      <c r="BF37">
        <f t="shared" si="23"/>
        <v>26</v>
      </c>
      <c r="BG37" s="35">
        <f>IF('Beregningsskema tilbud med afd.'!$B$12=Afskrivninger!BF37,Afskrivninger!BD37,0)*IF($BC$5='Beregningsskema tilbud med afd.'!$B$12,(13-Afskrivninger!$BC$6)/12,1)*IF(($BC$5-$BC$7)='Beregningsskema tilbud med afd.'!$B$12,(Afskrivninger!$BC$6+13)/12,1)</f>
        <v>0</v>
      </c>
      <c r="BH37" s="93">
        <f>IF('Beregningsskema tilbud med afd.'!$B$12=Afskrivninger!BF37,Afskrivninger!BC37,0)</f>
        <v>0</v>
      </c>
    </row>
    <row r="38" spans="1:60" x14ac:dyDescent="0.2">
      <c r="N38" s="6">
        <v>28</v>
      </c>
      <c r="O38" s="4">
        <f t="shared" si="9"/>
        <v>0</v>
      </c>
      <c r="P38" s="4">
        <f>ROUND(IF(Q37&gt;0,(+Q37*'Beregningsskema tilbud med afd.'!$B$10),0),0)</f>
        <v>0</v>
      </c>
      <c r="Q38" s="4">
        <f t="shared" si="24"/>
        <v>0</v>
      </c>
      <c r="R38">
        <f t="shared" si="10"/>
        <v>2037</v>
      </c>
      <c r="S38" s="35">
        <f>IF('Beregningsskema tilbud med afd.'!$B$12=Afskrivninger!R38,Afskrivninger!P38,0)*IF($O$5='Beregningsskema tilbud med afd.'!$B$12,(13-Afskrivninger!$O$6)/12,1)*IF(($O$5-$O$7)='Beregningsskema tilbud med afd.'!$B$12,(Afskrivninger!$O$6+13)/12,1)</f>
        <v>0</v>
      </c>
      <c r="T38" s="93">
        <f>IF('Beregningsskema tilbud med afd.'!$B$12=Afskrivninger!R38,Afskrivninger!O38,0)</f>
        <v>0</v>
      </c>
      <c r="V38" s="6">
        <f t="shared" si="11"/>
        <v>28</v>
      </c>
      <c r="W38" s="4">
        <f t="shared" si="12"/>
        <v>0</v>
      </c>
      <c r="X38" s="4">
        <f>ROUND(IF(Y37&gt;0,(+Y37*'Beregningsskema tilbud med afd.'!$B$10),0),0)</f>
        <v>0</v>
      </c>
      <c r="Y38" s="4">
        <f t="shared" si="25"/>
        <v>0</v>
      </c>
      <c r="Z38">
        <f t="shared" si="13"/>
        <v>2039</v>
      </c>
      <c r="AA38" s="35">
        <f>IF('Beregningsskema tilbud med afd.'!$B$12=Afskrivninger!Z38,Afskrivninger!X38,0)*IF($W$5='Beregningsskema tilbud med afd.'!$B$12,(13-Afskrivninger!$W$6)/12,1)*IF(($W$5-$W$7)='Beregningsskema tilbud med afd.'!$B$12,(Afskrivninger!$W$6+13)/12,1)</f>
        <v>0</v>
      </c>
      <c r="AB38" s="93">
        <f>IF('Beregningsskema tilbud med afd.'!$B$12=Afskrivninger!Z38,Afskrivninger!W38,0)</f>
        <v>0</v>
      </c>
      <c r="AD38" s="6">
        <v>28</v>
      </c>
      <c r="AE38" s="4">
        <f t="shared" si="14"/>
        <v>0</v>
      </c>
      <c r="AF38" s="4">
        <f>ROUND(IF(AG37&gt;0,(+AG37*'Beregningsskema tilbud med afd.'!$B$10),0),0)</f>
        <v>0</v>
      </c>
      <c r="AG38" s="4">
        <f t="shared" si="26"/>
        <v>0</v>
      </c>
      <c r="AH38">
        <f t="shared" si="15"/>
        <v>2046</v>
      </c>
      <c r="AI38" s="35">
        <f>IF('Beregningsskema tilbud med afd.'!$B$12=Afskrivninger!AH38,Afskrivninger!AF38,0)*IF($AE$5='Beregningsskema tilbud med afd.'!$B$12,(13-Afskrivninger!$AE$6)/12,1)*IF(($AE$5-$AE$7)='Beregningsskema tilbud med afd.'!$B$12,(Afskrivninger!$AE$6+13)/12,1)</f>
        <v>0</v>
      </c>
      <c r="AJ38" s="93">
        <f>IF('Beregningsskema tilbud med afd.'!$B$12=Afskrivninger!AH38,Afskrivninger!AE38,0)</f>
        <v>0</v>
      </c>
      <c r="AL38" s="6">
        <f t="shared" si="16"/>
        <v>28</v>
      </c>
      <c r="AM38" s="4">
        <f t="shared" si="17"/>
        <v>0</v>
      </c>
      <c r="AN38" s="4">
        <f>ROUND(IF(AO37&gt;0,(+AO37*'Beregningsskema tilbud med afd.'!$B$10),0),0)</f>
        <v>0</v>
      </c>
      <c r="AO38" s="4">
        <f t="shared" si="27"/>
        <v>0</v>
      </c>
      <c r="AP38">
        <f t="shared" si="18"/>
        <v>27</v>
      </c>
      <c r="AQ38" s="35">
        <f>IF('Beregningsskema tilbud med afd.'!$B$12=Afskrivninger!AP38,Afskrivninger!AN38,0)</f>
        <v>0</v>
      </c>
      <c r="AR38" s="93">
        <f>IF('Beregningsskema tilbud med afd.'!$B$12=Afskrivninger!AP38,Afskrivninger!AM38,0)</f>
        <v>0</v>
      </c>
      <c r="AT38" s="6">
        <v>28</v>
      </c>
      <c r="AU38" s="4">
        <f t="shared" si="19"/>
        <v>0</v>
      </c>
      <c r="AV38" s="4">
        <f>ROUND(IF(AW37&gt;0,(+AW37*'Beregningsskema tilbud med afd.'!$B$10),0),0)</f>
        <v>0</v>
      </c>
      <c r="AW38" s="4">
        <f t="shared" si="28"/>
        <v>0</v>
      </c>
      <c r="AX38">
        <f t="shared" si="20"/>
        <v>27</v>
      </c>
      <c r="AY38" s="35">
        <f>IF('Beregningsskema tilbud med afd.'!$B$12=Afskrivninger!AX38,Afskrivninger!AV38,0)*IF($AU$5='Beregningsskema tilbud med afd.'!$B$12,(13-Afskrivninger!$AU$6)/12,1)*IF(($AU$5-$AU$7)='Beregningsskema tilbud med afd.'!$B$12,(Afskrivninger!$AU$6+13)/12,1)</f>
        <v>0</v>
      </c>
      <c r="AZ38" s="93">
        <f>IF('Beregningsskema tilbud med afd.'!$B$12=Afskrivninger!AX38,Afskrivninger!AU38,0)</f>
        <v>0</v>
      </c>
      <c r="BB38" s="6">
        <f t="shared" si="21"/>
        <v>28</v>
      </c>
      <c r="BC38" s="4">
        <f t="shared" si="22"/>
        <v>0</v>
      </c>
      <c r="BD38" s="4">
        <f>ROUND(IF(BE37&gt;0,(+BE37*'Beregningsskema tilbud med afd.'!$B$10),0),0)</f>
        <v>0</v>
      </c>
      <c r="BE38" s="4">
        <f t="shared" si="29"/>
        <v>0</v>
      </c>
      <c r="BF38">
        <f t="shared" si="23"/>
        <v>27</v>
      </c>
      <c r="BG38" s="35">
        <f>IF('Beregningsskema tilbud med afd.'!$B$12=Afskrivninger!BF38,Afskrivninger!BD38,0)*IF($BC$5='Beregningsskema tilbud med afd.'!$B$12,(13-Afskrivninger!$BC$6)/12,1)*IF(($BC$5-$BC$7)='Beregningsskema tilbud med afd.'!$B$12,(Afskrivninger!$BC$6+13)/12,1)</f>
        <v>0</v>
      </c>
      <c r="BH38" s="93">
        <f>IF('Beregningsskema tilbud med afd.'!$B$12=Afskrivninger!BF38,Afskrivninger!BC38,0)</f>
        <v>0</v>
      </c>
    </row>
    <row r="39" spans="1:60" x14ac:dyDescent="0.2">
      <c r="N39" s="6">
        <v>29</v>
      </c>
      <c r="O39" s="4">
        <f t="shared" si="9"/>
        <v>0</v>
      </c>
      <c r="P39" s="4">
        <f>ROUND(IF(Q38&gt;0,(+Q38*'Beregningsskema tilbud med afd.'!$B$10),0),0)</f>
        <v>0</v>
      </c>
      <c r="Q39" s="4">
        <f t="shared" si="24"/>
        <v>0</v>
      </c>
      <c r="R39">
        <f t="shared" si="10"/>
        <v>2038</v>
      </c>
      <c r="S39" s="35">
        <f>IF('Beregningsskema tilbud med afd.'!$B$12=Afskrivninger!R39,Afskrivninger!P39,0)*IF($O$5='Beregningsskema tilbud med afd.'!$B$12,(13-Afskrivninger!$O$6)/12,1)*IF(($O$5-$O$7)='Beregningsskema tilbud med afd.'!$B$12,(Afskrivninger!$O$6+13)/12,1)</f>
        <v>0</v>
      </c>
      <c r="T39" s="93">
        <f>IF('Beregningsskema tilbud med afd.'!$B$12=Afskrivninger!R39,Afskrivninger!O39,0)</f>
        <v>0</v>
      </c>
      <c r="V39" s="6">
        <f t="shared" si="11"/>
        <v>29</v>
      </c>
      <c r="W39" s="4">
        <f t="shared" si="12"/>
        <v>0</v>
      </c>
      <c r="X39" s="4">
        <f>ROUND(IF(Y38&gt;0,(+Y38*'Beregningsskema tilbud med afd.'!$B$10),0),0)</f>
        <v>0</v>
      </c>
      <c r="Y39" s="4">
        <f t="shared" si="25"/>
        <v>0</v>
      </c>
      <c r="Z39">
        <f t="shared" si="13"/>
        <v>2040</v>
      </c>
      <c r="AA39" s="35">
        <f>IF('Beregningsskema tilbud med afd.'!$B$12=Afskrivninger!Z39,Afskrivninger!X39,0)*IF($W$5='Beregningsskema tilbud med afd.'!$B$12,(13-Afskrivninger!$W$6)/12,1)*IF(($W$5-$W$7)='Beregningsskema tilbud med afd.'!$B$12,(Afskrivninger!$W$6+13)/12,1)</f>
        <v>0</v>
      </c>
      <c r="AB39" s="93">
        <f>IF('Beregningsskema tilbud med afd.'!$B$12=Afskrivninger!Z39,Afskrivninger!W39,0)</f>
        <v>0</v>
      </c>
      <c r="AD39" s="6">
        <v>29</v>
      </c>
      <c r="AE39" s="4">
        <f t="shared" si="14"/>
        <v>0</v>
      </c>
      <c r="AF39" s="4">
        <f>ROUND(IF(AG38&gt;0,(+AG38*'Beregningsskema tilbud med afd.'!$B$10),0),0)</f>
        <v>0</v>
      </c>
      <c r="AG39" s="4">
        <f t="shared" si="26"/>
        <v>0</v>
      </c>
      <c r="AH39">
        <f t="shared" si="15"/>
        <v>2047</v>
      </c>
      <c r="AI39" s="35">
        <f>IF('Beregningsskema tilbud med afd.'!$B$12=Afskrivninger!AH39,Afskrivninger!AF39,0)*IF($AE$5='Beregningsskema tilbud med afd.'!$B$12,(13-Afskrivninger!$AE$6)/12,1)*IF(($AE$5-$AE$7)='Beregningsskema tilbud med afd.'!$B$12,(Afskrivninger!$AE$6+13)/12,1)</f>
        <v>0</v>
      </c>
      <c r="AJ39" s="93">
        <f>IF('Beregningsskema tilbud med afd.'!$B$12=Afskrivninger!AH39,Afskrivninger!AE39,0)</f>
        <v>0</v>
      </c>
      <c r="AL39" s="6">
        <f t="shared" si="16"/>
        <v>29</v>
      </c>
      <c r="AM39" s="4">
        <f t="shared" si="17"/>
        <v>0</v>
      </c>
      <c r="AN39" s="4">
        <f>ROUND(IF(AO38&gt;0,(+AO38*'Beregningsskema tilbud med afd.'!$B$10),0),0)</f>
        <v>0</v>
      </c>
      <c r="AO39" s="4">
        <f t="shared" si="27"/>
        <v>0</v>
      </c>
      <c r="AP39">
        <f t="shared" si="18"/>
        <v>28</v>
      </c>
      <c r="AQ39" s="35">
        <f>IF('Beregningsskema tilbud med afd.'!$B$12=Afskrivninger!AP39,Afskrivninger!AN39,0)</f>
        <v>0</v>
      </c>
      <c r="AR39" s="93">
        <f>IF('Beregningsskema tilbud med afd.'!$B$12=Afskrivninger!AP39,Afskrivninger!AM39,0)</f>
        <v>0</v>
      </c>
      <c r="AT39" s="6">
        <v>29</v>
      </c>
      <c r="AU39" s="4">
        <f t="shared" si="19"/>
        <v>0</v>
      </c>
      <c r="AV39" s="4">
        <f>ROUND(IF(AW38&gt;0,(+AW38*'Beregningsskema tilbud med afd.'!$B$10),0),0)</f>
        <v>0</v>
      </c>
      <c r="AW39" s="4">
        <f t="shared" si="28"/>
        <v>0</v>
      </c>
      <c r="AX39">
        <f t="shared" si="20"/>
        <v>28</v>
      </c>
      <c r="AY39" s="35">
        <f>IF('Beregningsskema tilbud med afd.'!$B$12=Afskrivninger!AX39,Afskrivninger!AV39,0)*IF($AU$5='Beregningsskema tilbud med afd.'!$B$12,(13-Afskrivninger!$AU$6)/12,1)*IF(($AU$5-$AU$7)='Beregningsskema tilbud med afd.'!$B$12,(Afskrivninger!$AU$6+13)/12,1)</f>
        <v>0</v>
      </c>
      <c r="AZ39" s="93">
        <f>IF('Beregningsskema tilbud med afd.'!$B$12=Afskrivninger!AX39,Afskrivninger!AU39,0)</f>
        <v>0</v>
      </c>
      <c r="BB39" s="6">
        <f t="shared" si="21"/>
        <v>29</v>
      </c>
      <c r="BC39" s="4">
        <f t="shared" si="22"/>
        <v>0</v>
      </c>
      <c r="BD39" s="4">
        <f>ROUND(IF(BE38&gt;0,(+BE38*'Beregningsskema tilbud med afd.'!$B$10),0),0)</f>
        <v>0</v>
      </c>
      <c r="BE39" s="4">
        <f t="shared" si="29"/>
        <v>0</v>
      </c>
      <c r="BF39">
        <f t="shared" si="23"/>
        <v>28</v>
      </c>
      <c r="BG39" s="35">
        <f>IF('Beregningsskema tilbud med afd.'!$B$12=Afskrivninger!BF39,Afskrivninger!BD39,0)*IF($BC$5='Beregningsskema tilbud med afd.'!$B$12,(13-Afskrivninger!$BC$6)/12,1)*IF(($BC$5-$BC$7)='Beregningsskema tilbud med afd.'!$B$12,(Afskrivninger!$BC$6+13)/12,1)</f>
        <v>0</v>
      </c>
      <c r="BH39" s="93">
        <f>IF('Beregningsskema tilbud med afd.'!$B$12=Afskrivninger!BF39,Afskrivninger!BC39,0)</f>
        <v>0</v>
      </c>
    </row>
    <row r="40" spans="1:60" x14ac:dyDescent="0.2">
      <c r="N40" s="6">
        <v>30</v>
      </c>
      <c r="O40" s="4">
        <f t="shared" si="9"/>
        <v>0</v>
      </c>
      <c r="P40" s="4">
        <f>ROUND(IF(Q39&gt;0,(+Q39*'Beregningsskema tilbud med afd.'!$B$10),0),0)</f>
        <v>0</v>
      </c>
      <c r="Q40" s="4">
        <f t="shared" si="24"/>
        <v>0</v>
      </c>
      <c r="R40">
        <f t="shared" si="10"/>
        <v>2039</v>
      </c>
      <c r="S40" s="35">
        <f>IF('Beregningsskema tilbud med afd.'!$B$12=Afskrivninger!R40,Afskrivninger!P40,0)*IF($O$5='Beregningsskema tilbud med afd.'!$B$12,(13-Afskrivninger!$O$6)/12,1)*IF(($O$5-$O$7)='Beregningsskema tilbud med afd.'!$B$12,(Afskrivninger!$O$6+13)/12,1)</f>
        <v>0</v>
      </c>
      <c r="T40" s="93">
        <f>IF('Beregningsskema tilbud med afd.'!$B$12=Afskrivninger!R40,Afskrivninger!O40,0)</f>
        <v>0</v>
      </c>
      <c r="V40" s="6">
        <f t="shared" si="11"/>
        <v>30</v>
      </c>
      <c r="W40" s="4">
        <f t="shared" si="12"/>
        <v>0</v>
      </c>
      <c r="X40" s="4">
        <f>ROUND(IF(Y39&gt;0,(+Y39*'Beregningsskema tilbud med afd.'!$B$10),0),0)</f>
        <v>0</v>
      </c>
      <c r="Y40" s="4">
        <f t="shared" si="25"/>
        <v>0</v>
      </c>
      <c r="Z40">
        <f t="shared" si="13"/>
        <v>2041</v>
      </c>
      <c r="AA40" s="35">
        <f>IF('Beregningsskema tilbud med afd.'!$B$12=Afskrivninger!Z40,Afskrivninger!X40,0)*IF($W$5='Beregningsskema tilbud med afd.'!$B$12,(13-Afskrivninger!$W$6)/12,1)*IF(($W$5-$W$7)='Beregningsskema tilbud med afd.'!$B$12,(Afskrivninger!$W$6+13)/12,1)</f>
        <v>0</v>
      </c>
      <c r="AB40" s="93">
        <f>IF('Beregningsskema tilbud med afd.'!$B$12=Afskrivninger!Z40,Afskrivninger!W40,0)</f>
        <v>0</v>
      </c>
      <c r="AD40" s="6">
        <v>30</v>
      </c>
      <c r="AE40" s="4">
        <f t="shared" si="14"/>
        <v>0</v>
      </c>
      <c r="AF40" s="4">
        <f>ROUND(IF(AG39&gt;0,(+AG39*'Beregningsskema tilbud med afd.'!$B$10),0),0)</f>
        <v>0</v>
      </c>
      <c r="AG40" s="4">
        <f t="shared" si="26"/>
        <v>0</v>
      </c>
      <c r="AH40">
        <f t="shared" si="15"/>
        <v>2048</v>
      </c>
      <c r="AI40" s="35">
        <f>IF('Beregningsskema tilbud med afd.'!$B$12=Afskrivninger!AH40,Afskrivninger!AF40,0)*IF($AE$5='Beregningsskema tilbud med afd.'!$B$12,(13-Afskrivninger!$AE$6)/12,1)*IF(($AE$5-$AE$7)='Beregningsskema tilbud med afd.'!$B$12,(Afskrivninger!$AE$6+13)/12,1)</f>
        <v>0</v>
      </c>
      <c r="AJ40" s="93">
        <f>IF('Beregningsskema tilbud med afd.'!$B$12=Afskrivninger!AH40,Afskrivninger!AE40,0)</f>
        <v>0</v>
      </c>
      <c r="AL40" s="6">
        <f t="shared" si="16"/>
        <v>30</v>
      </c>
      <c r="AM40" s="4">
        <f t="shared" si="17"/>
        <v>0</v>
      </c>
      <c r="AN40" s="4">
        <f>ROUND(IF(AO39&gt;0,(+AO39*'Beregningsskema tilbud med afd.'!$B$10),0),0)</f>
        <v>0</v>
      </c>
      <c r="AO40" s="4">
        <f t="shared" si="27"/>
        <v>0</v>
      </c>
      <c r="AP40">
        <f t="shared" si="18"/>
        <v>29</v>
      </c>
      <c r="AQ40" s="35">
        <f>IF('Beregningsskema tilbud med afd.'!$B$12=Afskrivninger!AP40,Afskrivninger!AN40,0)</f>
        <v>0</v>
      </c>
      <c r="AR40" s="93">
        <f>IF('Beregningsskema tilbud med afd.'!$B$12=Afskrivninger!AP40,Afskrivninger!AM40,0)</f>
        <v>0</v>
      </c>
      <c r="AT40" s="6">
        <v>30</v>
      </c>
      <c r="AU40" s="4">
        <f t="shared" si="19"/>
        <v>0</v>
      </c>
      <c r="AV40" s="4">
        <f>ROUND(IF(AW39&gt;0,(+AW39*'Beregningsskema tilbud med afd.'!$B$10),0),0)</f>
        <v>0</v>
      </c>
      <c r="AW40" s="4">
        <f t="shared" si="28"/>
        <v>0</v>
      </c>
      <c r="AX40">
        <f t="shared" si="20"/>
        <v>29</v>
      </c>
      <c r="AY40" s="35">
        <f>IF('Beregningsskema tilbud med afd.'!$B$12=Afskrivninger!AX40,Afskrivninger!AV40,0)*IF($AU$5='Beregningsskema tilbud med afd.'!$B$12,(13-Afskrivninger!$AU$6)/12,1)*IF(($AU$5-$AU$7)='Beregningsskema tilbud med afd.'!$B$12,(Afskrivninger!$AU$6+13)/12,1)</f>
        <v>0</v>
      </c>
      <c r="AZ40" s="93">
        <f>IF('Beregningsskema tilbud med afd.'!$B$12=Afskrivninger!AX40,Afskrivninger!AU40,0)</f>
        <v>0</v>
      </c>
      <c r="BB40" s="6">
        <f t="shared" si="21"/>
        <v>30</v>
      </c>
      <c r="BC40" s="4">
        <f t="shared" si="22"/>
        <v>0</v>
      </c>
      <c r="BD40" s="4">
        <f>ROUND(IF(BE39&gt;0,(+BE39*'Beregningsskema tilbud med afd.'!$B$10),0),0)</f>
        <v>0</v>
      </c>
      <c r="BE40" s="4">
        <f t="shared" si="29"/>
        <v>0</v>
      </c>
      <c r="BF40">
        <f t="shared" si="23"/>
        <v>29</v>
      </c>
      <c r="BG40" s="35">
        <f>IF('Beregningsskema tilbud med afd.'!$B$12=Afskrivninger!BF40,Afskrivninger!BD40,0)*IF($BC$5='Beregningsskema tilbud med afd.'!$B$12,(13-Afskrivninger!$BC$6)/12,1)*IF(($BC$5-$BC$7)='Beregningsskema tilbud med afd.'!$B$12,(Afskrivninger!$BC$6+13)/12,1)</f>
        <v>0</v>
      </c>
      <c r="BH40" s="93">
        <f>IF('Beregningsskema tilbud med afd.'!$B$12=Afskrivninger!BF40,Afskrivninger!BC40,0)</f>
        <v>0</v>
      </c>
    </row>
    <row r="41" spans="1:60" x14ac:dyDescent="0.2">
      <c r="N41" s="6">
        <v>31</v>
      </c>
      <c r="O41" s="4">
        <f t="shared" si="9"/>
        <v>0</v>
      </c>
      <c r="P41" s="4">
        <f>ROUND(IF(Q40&gt;0,(+Q40*'Beregningsskema tilbud med afd.'!$B$10),0),0)</f>
        <v>0</v>
      </c>
      <c r="Q41" s="4">
        <f t="shared" si="24"/>
        <v>0</v>
      </c>
      <c r="R41">
        <f t="shared" si="10"/>
        <v>2040</v>
      </c>
      <c r="S41" s="35">
        <f>IF('Beregningsskema tilbud med afd.'!$B$12=Afskrivninger!R41,Afskrivninger!P41,0)*IF($O$5='Beregningsskema tilbud med afd.'!$B$12,(13-Afskrivninger!$O$6)/12,1)*IF(($O$5-$O$7)='Beregningsskema tilbud med afd.'!$B$12,(Afskrivninger!$O$6+13)/12,1)</f>
        <v>0</v>
      </c>
      <c r="T41" s="93">
        <f>IF('Beregningsskema tilbud med afd.'!$B$12=Afskrivninger!R41,Afskrivninger!O41,0)</f>
        <v>0</v>
      </c>
      <c r="V41" s="6">
        <f t="shared" si="11"/>
        <v>31</v>
      </c>
      <c r="W41" s="4">
        <f t="shared" si="12"/>
        <v>0</v>
      </c>
      <c r="X41" s="4">
        <f>ROUND(IF(Y40&gt;0,(+Y40*'Beregningsskema tilbud med afd.'!$B$10),0),0)</f>
        <v>0</v>
      </c>
      <c r="Y41" s="4">
        <f t="shared" si="25"/>
        <v>0</v>
      </c>
      <c r="Z41">
        <f t="shared" si="13"/>
        <v>2042</v>
      </c>
      <c r="AA41" s="35">
        <f>IF('Beregningsskema tilbud med afd.'!$B$12=Afskrivninger!Z41,Afskrivninger!X41,0)*IF($W$5='Beregningsskema tilbud med afd.'!$B$12,(13-Afskrivninger!$W$6)/12,1)*IF(($W$5-$W$7)='Beregningsskema tilbud med afd.'!$B$12,(Afskrivninger!$W$6+13)/12,1)</f>
        <v>0</v>
      </c>
      <c r="AB41" s="93">
        <f>IF('Beregningsskema tilbud med afd.'!$B$12=Afskrivninger!Z41,Afskrivninger!W41,0)</f>
        <v>0</v>
      </c>
      <c r="AD41" s="6">
        <v>31</v>
      </c>
      <c r="AE41" s="4">
        <f t="shared" si="14"/>
        <v>0</v>
      </c>
      <c r="AF41" s="4">
        <f>ROUND(IF(AG40&gt;0,(+AG40*'Beregningsskema tilbud med afd.'!$B$10),0),0)</f>
        <v>0</v>
      </c>
      <c r="AG41" s="4">
        <f t="shared" si="26"/>
        <v>0</v>
      </c>
      <c r="AH41">
        <f t="shared" si="15"/>
        <v>2049</v>
      </c>
      <c r="AI41" s="35">
        <f>IF('Beregningsskema tilbud med afd.'!$B$12=Afskrivninger!AH41,Afskrivninger!AF41,0)*IF($AE$5='Beregningsskema tilbud med afd.'!$B$12,(13-Afskrivninger!$AE$6)/12,1)*IF(($AE$5-$AE$7)='Beregningsskema tilbud med afd.'!$B$12,(Afskrivninger!$AE$6+13)/12,1)</f>
        <v>0</v>
      </c>
      <c r="AJ41" s="93">
        <f>IF('Beregningsskema tilbud med afd.'!$B$12=Afskrivninger!AH41,Afskrivninger!AE41,0)</f>
        <v>0</v>
      </c>
      <c r="AL41" s="6">
        <f t="shared" si="16"/>
        <v>31</v>
      </c>
      <c r="AM41" s="4">
        <f t="shared" si="17"/>
        <v>0</v>
      </c>
      <c r="AN41" s="4">
        <f>ROUND(IF(AO40&gt;0,(+AO40*'Beregningsskema tilbud med afd.'!$B$10),0),0)</f>
        <v>0</v>
      </c>
      <c r="AO41" s="4">
        <f t="shared" si="27"/>
        <v>0</v>
      </c>
      <c r="AP41">
        <f t="shared" si="18"/>
        <v>30</v>
      </c>
      <c r="AQ41" s="35">
        <f>IF('Beregningsskema tilbud med afd.'!$B$12=Afskrivninger!AP41,Afskrivninger!AN41,0)</f>
        <v>0</v>
      </c>
      <c r="AR41" s="93">
        <f>IF('Beregningsskema tilbud med afd.'!$B$12=Afskrivninger!AP41,Afskrivninger!AM41,0)</f>
        <v>0</v>
      </c>
      <c r="AT41" s="6">
        <v>31</v>
      </c>
      <c r="AU41" s="4">
        <f t="shared" si="19"/>
        <v>0</v>
      </c>
      <c r="AV41" s="4">
        <f>ROUND(IF(AW40&gt;0,(+AW40*'Beregningsskema tilbud med afd.'!$B$10),0),0)</f>
        <v>0</v>
      </c>
      <c r="AW41" s="4">
        <f t="shared" si="28"/>
        <v>0</v>
      </c>
      <c r="AX41">
        <f t="shared" si="20"/>
        <v>30</v>
      </c>
      <c r="AY41" s="35">
        <f>IF('Beregningsskema tilbud med afd.'!$B$12=Afskrivninger!AX41,Afskrivninger!AV41,0)*IF($AU$5='Beregningsskema tilbud med afd.'!$B$12,(13-Afskrivninger!$AU$6)/12,1)*IF(($AU$5-$AU$7)='Beregningsskema tilbud med afd.'!$B$12,(Afskrivninger!$AU$6+13)/12,1)</f>
        <v>0</v>
      </c>
      <c r="AZ41" s="93">
        <f>IF('Beregningsskema tilbud med afd.'!$B$12=Afskrivninger!AX41,Afskrivninger!AU41,0)</f>
        <v>0</v>
      </c>
      <c r="BB41" s="6">
        <f t="shared" si="21"/>
        <v>31</v>
      </c>
      <c r="BC41" s="4">
        <f t="shared" si="22"/>
        <v>0</v>
      </c>
      <c r="BD41" s="4">
        <f>ROUND(IF(BE40&gt;0,(+BE40*'Beregningsskema tilbud med afd.'!$B$10),0),0)</f>
        <v>0</v>
      </c>
      <c r="BE41" s="4">
        <f t="shared" si="29"/>
        <v>0</v>
      </c>
      <c r="BF41">
        <f t="shared" si="23"/>
        <v>30</v>
      </c>
      <c r="BG41" s="35">
        <f>IF('Beregningsskema tilbud med afd.'!$B$12=Afskrivninger!BF41,Afskrivninger!BD41,0)*IF($BC$5='Beregningsskema tilbud med afd.'!$B$12,(13-Afskrivninger!$BC$6)/12,1)*IF(($BC$5-$BC$7)='Beregningsskema tilbud med afd.'!$B$12,(Afskrivninger!$BC$6+13)/12,1)</f>
        <v>0</v>
      </c>
      <c r="BH41" s="93">
        <f>IF('Beregningsskema tilbud med afd.'!$B$12=Afskrivninger!BF41,Afskrivninger!BC41,0)</f>
        <v>0</v>
      </c>
    </row>
    <row r="42" spans="1:60" x14ac:dyDescent="0.2">
      <c r="N42" s="6">
        <v>32</v>
      </c>
      <c r="O42" s="4">
        <f t="shared" si="9"/>
        <v>0</v>
      </c>
      <c r="P42" s="4">
        <f>ROUND(IF(Q41&gt;0,(+Q41*'Beregningsskema tilbud med afd.'!$B$10),0),0)</f>
        <v>0</v>
      </c>
      <c r="Q42" s="4">
        <f t="shared" si="24"/>
        <v>0</v>
      </c>
      <c r="R42">
        <f t="shared" si="10"/>
        <v>2041</v>
      </c>
      <c r="S42" s="35">
        <f>IF('Beregningsskema tilbud med afd.'!$B$12=Afskrivninger!R42,Afskrivninger!P42,0)*IF($O$5='Beregningsskema tilbud med afd.'!$B$12,(13-Afskrivninger!$O$6)/12,1)*IF(($O$5-$O$7)='Beregningsskema tilbud med afd.'!$B$12,(Afskrivninger!$O$6+13)/12,1)</f>
        <v>0</v>
      </c>
      <c r="T42" s="93">
        <f>IF('Beregningsskema tilbud med afd.'!$B$12=Afskrivninger!R42,Afskrivninger!O42,0)</f>
        <v>0</v>
      </c>
      <c r="V42" s="6">
        <f t="shared" si="11"/>
        <v>32</v>
      </c>
      <c r="W42" s="4">
        <f t="shared" si="12"/>
        <v>0</v>
      </c>
      <c r="X42" s="4">
        <f>ROUND(IF(Y41&gt;0,(+Y41*'Beregningsskema tilbud med afd.'!$B$10),0),0)</f>
        <v>0</v>
      </c>
      <c r="Y42" s="4">
        <f t="shared" si="25"/>
        <v>0</v>
      </c>
      <c r="Z42">
        <f t="shared" si="13"/>
        <v>2043</v>
      </c>
      <c r="AA42" s="35">
        <f>IF('Beregningsskema tilbud med afd.'!$B$12=Afskrivninger!Z42,Afskrivninger!X42,0)*IF($W$5='Beregningsskema tilbud med afd.'!$B$12,(13-Afskrivninger!$W$6)/12,1)*IF(($W$5-$W$7)='Beregningsskema tilbud med afd.'!$B$12,(Afskrivninger!$W$6+13)/12,1)</f>
        <v>0</v>
      </c>
      <c r="AB42" s="93">
        <f>IF('Beregningsskema tilbud med afd.'!$B$12=Afskrivninger!Z42,Afskrivninger!W42,0)</f>
        <v>0</v>
      </c>
      <c r="AD42" s="6">
        <v>32</v>
      </c>
      <c r="AE42" s="4">
        <f t="shared" si="14"/>
        <v>0</v>
      </c>
      <c r="AF42" s="4">
        <f>ROUND(IF(AG41&gt;0,(+AG41*'Beregningsskema tilbud med afd.'!$B$10),0),0)</f>
        <v>0</v>
      </c>
      <c r="AG42" s="4">
        <f t="shared" si="26"/>
        <v>0</v>
      </c>
      <c r="AH42">
        <f t="shared" si="15"/>
        <v>2050</v>
      </c>
      <c r="AI42" s="35">
        <f>IF('Beregningsskema tilbud med afd.'!$B$12=Afskrivninger!AH42,Afskrivninger!AF42,0)*IF($AE$5='Beregningsskema tilbud med afd.'!$B$12,(13-Afskrivninger!$AE$6)/12,1)*IF(($AE$5-$AE$7)='Beregningsskema tilbud med afd.'!$B$12,(Afskrivninger!$AE$6+13)/12,1)</f>
        <v>0</v>
      </c>
      <c r="AJ42" s="93">
        <f>IF('Beregningsskema tilbud med afd.'!$B$12=Afskrivninger!AH42,Afskrivninger!AE42,0)</f>
        <v>0</v>
      </c>
      <c r="AL42" s="6">
        <f t="shared" si="16"/>
        <v>32</v>
      </c>
      <c r="AM42" s="4">
        <f t="shared" si="17"/>
        <v>0</v>
      </c>
      <c r="AN42" s="4">
        <f>ROUND(IF(AO41&gt;0,(+AO41*'Beregningsskema tilbud med afd.'!$B$10),0),0)</f>
        <v>0</v>
      </c>
      <c r="AO42" s="4">
        <f t="shared" si="27"/>
        <v>0</v>
      </c>
      <c r="AP42">
        <f t="shared" si="18"/>
        <v>31</v>
      </c>
      <c r="AQ42" s="35">
        <f>IF('Beregningsskema tilbud med afd.'!$B$12=Afskrivninger!AP42,Afskrivninger!AN42,0)</f>
        <v>0</v>
      </c>
      <c r="AR42" s="93">
        <f>IF('Beregningsskema tilbud med afd.'!$B$12=Afskrivninger!AP42,Afskrivninger!AM42,0)</f>
        <v>0</v>
      </c>
      <c r="AT42" s="6">
        <v>32</v>
      </c>
      <c r="AU42" s="4">
        <f t="shared" si="19"/>
        <v>0</v>
      </c>
      <c r="AV42" s="4">
        <f>ROUND(IF(AW41&gt;0,(+AW41*'Beregningsskema tilbud med afd.'!$B$10),0),0)</f>
        <v>0</v>
      </c>
      <c r="AW42" s="4">
        <f t="shared" si="28"/>
        <v>0</v>
      </c>
      <c r="AX42">
        <f t="shared" si="20"/>
        <v>31</v>
      </c>
      <c r="AY42" s="35">
        <f>IF('Beregningsskema tilbud med afd.'!$B$12=Afskrivninger!AX42,Afskrivninger!AV42,0)*IF($AU$5='Beregningsskema tilbud med afd.'!$B$12,(13-Afskrivninger!$AU$6)/12,1)*IF(($AU$5-$AU$7)='Beregningsskema tilbud med afd.'!$B$12,(Afskrivninger!$AU$6+13)/12,1)</f>
        <v>0</v>
      </c>
      <c r="AZ42" s="93">
        <f>IF('Beregningsskema tilbud med afd.'!$B$12=Afskrivninger!AX42,Afskrivninger!AU42,0)</f>
        <v>0</v>
      </c>
      <c r="BB42" s="6">
        <f t="shared" si="21"/>
        <v>32</v>
      </c>
      <c r="BC42" s="4">
        <f t="shared" si="22"/>
        <v>0</v>
      </c>
      <c r="BD42" s="4">
        <f>ROUND(IF(BE41&gt;0,(+BE41*'Beregningsskema tilbud med afd.'!$B$10),0),0)</f>
        <v>0</v>
      </c>
      <c r="BE42" s="4">
        <f t="shared" si="29"/>
        <v>0</v>
      </c>
      <c r="BF42">
        <f t="shared" si="23"/>
        <v>31</v>
      </c>
      <c r="BG42" s="35">
        <f>IF('Beregningsskema tilbud med afd.'!$B$12=Afskrivninger!BF42,Afskrivninger!BD42,0)*IF($BC$5='Beregningsskema tilbud med afd.'!$B$12,(13-Afskrivninger!$BC$6)/12,1)*IF(($BC$5-$BC$7)='Beregningsskema tilbud med afd.'!$B$12,(Afskrivninger!$BC$6+13)/12,1)</f>
        <v>0</v>
      </c>
      <c r="BH42" s="93">
        <f>IF('Beregningsskema tilbud med afd.'!$B$12=Afskrivninger!BF42,Afskrivninger!BC42,0)</f>
        <v>0</v>
      </c>
    </row>
    <row r="43" spans="1:60" ht="13.5" thickBot="1" x14ac:dyDescent="0.25">
      <c r="N43" s="6">
        <v>33</v>
      </c>
      <c r="O43" s="4">
        <f t="shared" si="9"/>
        <v>0</v>
      </c>
      <c r="P43" s="4">
        <f>ROUND(IF(Q42&gt;0,(+Q42*'Beregningsskema tilbud med afd.'!$B$10),0),0)</f>
        <v>0</v>
      </c>
      <c r="Q43" s="4">
        <f t="shared" si="24"/>
        <v>0</v>
      </c>
      <c r="R43">
        <f t="shared" si="10"/>
        <v>2042</v>
      </c>
      <c r="S43" s="35">
        <f>IF('Beregningsskema tilbud med afd.'!$B$12=Afskrivninger!R43,Afskrivninger!P43,0)*IF($O$5='Beregningsskema tilbud med afd.'!$B$12,(13-Afskrivninger!$O$6)/12,1)*IF(($O$5-$O$7)='Beregningsskema tilbud med afd.'!$B$12,(Afskrivninger!$O$6+13)/12,1)</f>
        <v>0</v>
      </c>
      <c r="T43" s="93">
        <f>IF('Beregningsskema tilbud med afd.'!$B$12=Afskrivninger!R43,Afskrivninger!O43,0)</f>
        <v>0</v>
      </c>
      <c r="V43" s="6">
        <f t="shared" si="11"/>
        <v>33</v>
      </c>
      <c r="W43" s="4">
        <f t="shared" si="12"/>
        <v>0</v>
      </c>
      <c r="X43" s="4">
        <f>ROUND(IF(Y42&gt;0,(+Y42*'Beregningsskema tilbud med afd.'!$B$10),0),0)</f>
        <v>0</v>
      </c>
      <c r="Y43" s="4">
        <f t="shared" si="25"/>
        <v>0</v>
      </c>
      <c r="Z43">
        <f t="shared" si="13"/>
        <v>2044</v>
      </c>
      <c r="AA43" s="35">
        <f>IF('Beregningsskema tilbud med afd.'!$B$12=Afskrivninger!Z43,Afskrivninger!X43,0)*IF($W$5='Beregningsskema tilbud med afd.'!$B$12,(13-Afskrivninger!$W$6)/12,1)*IF(($W$5-$W$7)='Beregningsskema tilbud med afd.'!$B$12,(Afskrivninger!$W$6+13)/12,1)</f>
        <v>0</v>
      </c>
      <c r="AB43" s="93">
        <f>IF('Beregningsskema tilbud med afd.'!$B$12=Afskrivninger!Z43,Afskrivninger!W43,0)</f>
        <v>0</v>
      </c>
      <c r="AD43" s="6">
        <v>33</v>
      </c>
      <c r="AE43" s="4">
        <f t="shared" si="14"/>
        <v>0</v>
      </c>
      <c r="AF43" s="4">
        <f>ROUND(IF(AG42&gt;0,(+AG42*'Beregningsskema tilbud med afd.'!$B$10),0),0)</f>
        <v>0</v>
      </c>
      <c r="AG43" s="4">
        <f t="shared" si="26"/>
        <v>0</v>
      </c>
      <c r="AH43">
        <f t="shared" si="15"/>
        <v>2051</v>
      </c>
      <c r="AI43" s="35">
        <f>IF('Beregningsskema tilbud med afd.'!$B$12=Afskrivninger!AH43,Afskrivninger!AF43,0)*IF($AE$5='Beregningsskema tilbud med afd.'!$B$12,(13-Afskrivninger!$AE$6)/12,1)*IF(($AE$5-$AE$7)='Beregningsskema tilbud med afd.'!$B$12,(Afskrivninger!$AE$6+13)/12,1)</f>
        <v>0</v>
      </c>
      <c r="AJ43" s="93">
        <f>IF('Beregningsskema tilbud med afd.'!$B$12=Afskrivninger!AH43,Afskrivninger!AE43,0)</f>
        <v>0</v>
      </c>
      <c r="AL43" s="6">
        <f t="shared" si="16"/>
        <v>33</v>
      </c>
      <c r="AM43" s="4">
        <f t="shared" si="17"/>
        <v>0</v>
      </c>
      <c r="AN43" s="4">
        <f>ROUND(IF(AO42&gt;0,(+AO42*'Beregningsskema tilbud med afd.'!$B$10),0),0)</f>
        <v>0</v>
      </c>
      <c r="AO43" s="4">
        <f t="shared" si="27"/>
        <v>0</v>
      </c>
      <c r="AP43">
        <f t="shared" si="18"/>
        <v>32</v>
      </c>
      <c r="AQ43" s="35">
        <f>IF('Beregningsskema tilbud med afd.'!$B$12=Afskrivninger!AP43,Afskrivninger!AN43,0)</f>
        <v>0</v>
      </c>
      <c r="AR43" s="93">
        <f>IF('Beregningsskema tilbud med afd.'!$B$12=Afskrivninger!AP43,Afskrivninger!AM43,0)</f>
        <v>0</v>
      </c>
      <c r="AT43" s="6">
        <v>33</v>
      </c>
      <c r="AU43" s="4">
        <f t="shared" si="19"/>
        <v>0</v>
      </c>
      <c r="AV43" s="4">
        <f>ROUND(IF(AW42&gt;0,(+AW42*'Beregningsskema tilbud med afd.'!$B$10),0),0)</f>
        <v>0</v>
      </c>
      <c r="AW43" s="4">
        <f t="shared" si="28"/>
        <v>0</v>
      </c>
      <c r="AX43">
        <f t="shared" si="20"/>
        <v>32</v>
      </c>
      <c r="AY43" s="35">
        <f>IF('Beregningsskema tilbud med afd.'!$B$12=Afskrivninger!AX43,Afskrivninger!AV43,0)*IF($AU$5='Beregningsskema tilbud med afd.'!$B$12,(13-Afskrivninger!$AU$6)/12,1)*IF(($AU$5-$AU$7)='Beregningsskema tilbud med afd.'!$B$12,(Afskrivninger!$AU$6+13)/12,1)</f>
        <v>0</v>
      </c>
      <c r="AZ43" s="93">
        <f>IF('Beregningsskema tilbud med afd.'!$B$12=Afskrivninger!AX43,Afskrivninger!AU43,0)</f>
        <v>0</v>
      </c>
      <c r="BB43" s="6">
        <f t="shared" si="21"/>
        <v>33</v>
      </c>
      <c r="BC43" s="4">
        <f t="shared" si="22"/>
        <v>0</v>
      </c>
      <c r="BD43" s="4">
        <f>ROUND(IF(BE42&gt;0,(+BE42*'Beregningsskema tilbud med afd.'!$B$10),0),0)</f>
        <v>0</v>
      </c>
      <c r="BE43" s="4">
        <f t="shared" si="29"/>
        <v>0</v>
      </c>
      <c r="BF43">
        <f t="shared" si="23"/>
        <v>32</v>
      </c>
      <c r="BG43" s="35">
        <f>IF('Beregningsskema tilbud med afd.'!$B$12=Afskrivninger!BF43,Afskrivninger!BD43,0)*IF($BC$5='Beregningsskema tilbud med afd.'!$B$12,(13-Afskrivninger!$BC$6)/12,1)*IF(($BC$5-$BC$7)='Beregningsskema tilbud med afd.'!$B$12,(Afskrivninger!$BC$6+13)/12,1)</f>
        <v>0</v>
      </c>
      <c r="BH43" s="93">
        <f>IF('Beregningsskema tilbud med afd.'!$B$12=Afskrivninger!BF43,Afskrivninger!BC43,0)</f>
        <v>0</v>
      </c>
    </row>
    <row r="44" spans="1:60" ht="13.5" thickBot="1" x14ac:dyDescent="0.25">
      <c r="N44" s="402" t="s">
        <v>43</v>
      </c>
      <c r="O44" s="397"/>
      <c r="P44" s="397"/>
      <c r="Q44" s="397"/>
      <c r="R44" s="403"/>
      <c r="S44" s="112">
        <f>SUM(S11:S43)</f>
        <v>0</v>
      </c>
      <c r="T44" s="113">
        <f>SUM(T11:T43)</f>
        <v>0</v>
      </c>
      <c r="V44" s="402" t="s">
        <v>43</v>
      </c>
      <c r="W44" s="397"/>
      <c r="X44" s="397"/>
      <c r="Y44" s="397"/>
      <c r="Z44" s="397"/>
      <c r="AA44" s="112">
        <f>SUM(AA11:AA43)</f>
        <v>0</v>
      </c>
      <c r="AB44" s="113">
        <f>SUM(AB11:AB43)</f>
        <v>0</v>
      </c>
      <c r="AD44" s="402" t="s">
        <v>43</v>
      </c>
      <c r="AE44" s="397"/>
      <c r="AF44" s="397"/>
      <c r="AG44" s="397"/>
      <c r="AH44" s="403"/>
      <c r="AI44" s="112">
        <f>SUM(AI11:AI43)</f>
        <v>0</v>
      </c>
      <c r="AJ44" s="113">
        <f>SUM(AJ11:AJ43)</f>
        <v>0</v>
      </c>
      <c r="AL44" s="402" t="s">
        <v>43</v>
      </c>
      <c r="AM44" s="397"/>
      <c r="AN44" s="397"/>
      <c r="AO44" s="397"/>
      <c r="AP44" s="397"/>
      <c r="AQ44" s="112">
        <f>SUM(AQ11:AQ43)</f>
        <v>0</v>
      </c>
      <c r="AR44" s="113">
        <f>SUM(AR11:AR43)</f>
        <v>0</v>
      </c>
      <c r="AT44" s="402" t="s">
        <v>43</v>
      </c>
      <c r="AU44" s="397"/>
      <c r="AV44" s="397"/>
      <c r="AW44" s="397"/>
      <c r="AX44" s="403"/>
      <c r="AY44" s="112">
        <f>SUM(AY11:AY43)</f>
        <v>0</v>
      </c>
      <c r="AZ44" s="113">
        <f>SUM(AZ11:AZ43)</f>
        <v>0</v>
      </c>
      <c r="BB44" s="402" t="s">
        <v>43</v>
      </c>
      <c r="BC44" s="397"/>
      <c r="BD44" s="397"/>
      <c r="BE44" s="397"/>
      <c r="BF44" s="403"/>
      <c r="BG44" s="112">
        <f>SUM(BG11:BG43)</f>
        <v>0</v>
      </c>
      <c r="BH44" s="113">
        <f>SUM(BH11:BH43)</f>
        <v>0</v>
      </c>
    </row>
  </sheetData>
  <mergeCells count="21">
    <mergeCell ref="BG8:BH9"/>
    <mergeCell ref="AD44:AH44"/>
    <mergeCell ref="AL44:AP44"/>
    <mergeCell ref="AT44:AX44"/>
    <mergeCell ref="BB44:BF44"/>
    <mergeCell ref="AI8:AJ9"/>
    <mergeCell ref="AQ8:AR9"/>
    <mergeCell ref="AY8:AZ9"/>
    <mergeCell ref="A3:E3"/>
    <mergeCell ref="AA8:AB9"/>
    <mergeCell ref="B35:F35"/>
    <mergeCell ref="N44:R44"/>
    <mergeCell ref="V44:Z44"/>
    <mergeCell ref="G4:H4"/>
    <mergeCell ref="S8:T9"/>
    <mergeCell ref="BG2:BH2"/>
    <mergeCell ref="S2:T2"/>
    <mergeCell ref="AA2:AB2"/>
    <mergeCell ref="AI2:AJ2"/>
    <mergeCell ref="AQ2:AR2"/>
    <mergeCell ref="AY2:AZ2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workbookViewId="0">
      <selection activeCell="A13" sqref="A13"/>
    </sheetView>
  </sheetViews>
  <sheetFormatPr defaultRowHeight="12.75" x14ac:dyDescent="0.2"/>
  <cols>
    <col min="1" max="1" width="36.42578125" customWidth="1"/>
    <col min="2" max="2" width="20.85546875" customWidth="1"/>
    <col min="3" max="3" width="11.7109375" customWidth="1"/>
    <col min="4" max="4" width="11.85546875" bestFit="1" customWidth="1"/>
    <col min="5" max="5" width="10.28515625" bestFit="1" customWidth="1"/>
    <col min="6" max="6" width="12.140625" customWidth="1"/>
    <col min="11" max="11" width="13.85546875" customWidth="1"/>
    <col min="12" max="12" width="10" bestFit="1" customWidth="1"/>
    <col min="13" max="13" width="12.85546875" customWidth="1"/>
  </cols>
  <sheetData>
    <row r="1" spans="1:13" ht="16.5" thickBot="1" x14ac:dyDescent="0.3">
      <c r="A1" s="406" t="s">
        <v>104</v>
      </c>
      <c r="B1" s="407"/>
      <c r="C1" s="126">
        <f>+'Beregningsskema tilbud med afd.'!B12</f>
        <v>2025</v>
      </c>
    </row>
    <row r="2" spans="1:13" ht="13.5" thickBot="1" x14ac:dyDescent="0.25"/>
    <row r="3" spans="1:13" ht="19.5" thickBot="1" x14ac:dyDescent="0.35">
      <c r="A3" s="137" t="s">
        <v>100</v>
      </c>
      <c r="B3" s="138">
        <f>+'Beregningsskema tilbud med afd.'!B20</f>
        <v>0</v>
      </c>
      <c r="K3" s="249"/>
    </row>
    <row r="4" spans="1:13" ht="13.5" thickBot="1" x14ac:dyDescent="0.25">
      <c r="A4" s="87" t="s">
        <v>86</v>
      </c>
      <c r="B4" s="39" t="s">
        <v>87</v>
      </c>
      <c r="C4" s="402" t="s">
        <v>77</v>
      </c>
      <c r="D4" s="395"/>
      <c r="K4" s="250"/>
    </row>
    <row r="5" spans="1:13" ht="16.5" thickBot="1" x14ac:dyDescent="0.35">
      <c r="A5" s="36" t="str">
        <f>+A18</f>
        <v>A1: Samlet faktisk provenue/takstregulering</v>
      </c>
      <c r="B5" s="97">
        <f>+D33</f>
        <v>0</v>
      </c>
      <c r="C5" s="6"/>
      <c r="D5" s="128"/>
      <c r="K5" s="251"/>
      <c r="L5" s="252"/>
      <c r="M5" s="253"/>
    </row>
    <row r="6" spans="1:13" ht="15" x14ac:dyDescent="0.3">
      <c r="A6" s="120" t="str">
        <f>+A35</f>
        <v>A2:Faktisk afregningsgrundlag</v>
      </c>
      <c r="B6" s="136">
        <f>+B43</f>
        <v>0</v>
      </c>
      <c r="C6" s="120"/>
      <c r="D6" s="127"/>
      <c r="K6" s="251"/>
      <c r="L6" s="251"/>
    </row>
    <row r="7" spans="1:13" ht="32.25" customHeight="1" x14ac:dyDescent="0.3">
      <c r="A7" s="145" t="s">
        <v>225</v>
      </c>
      <c r="B7" s="134"/>
      <c r="C7" s="408" t="s">
        <v>89</v>
      </c>
      <c r="D7" s="409"/>
      <c r="K7" s="254"/>
    </row>
    <row r="8" spans="1:13" ht="32.25" customHeight="1" thickBot="1" x14ac:dyDescent="0.35">
      <c r="A8" s="129" t="s">
        <v>88</v>
      </c>
      <c r="B8" s="135">
        <f>+B6+B7</f>
        <v>0</v>
      </c>
      <c r="C8" s="36"/>
      <c r="D8" s="38"/>
      <c r="K8" s="251"/>
    </row>
    <row r="9" spans="1:13" ht="30" customHeight="1" x14ac:dyDescent="0.3">
      <c r="A9" s="120" t="s">
        <v>90</v>
      </c>
      <c r="B9" s="136">
        <f>+B5-B8</f>
        <v>0</v>
      </c>
      <c r="C9" s="410" t="s">
        <v>98</v>
      </c>
      <c r="D9" s="411"/>
      <c r="K9" s="251"/>
      <c r="L9" s="255"/>
      <c r="M9" s="255"/>
    </row>
    <row r="10" spans="1:13" ht="15.75" thickBot="1" x14ac:dyDescent="0.35">
      <c r="A10" s="36" t="s">
        <v>226</v>
      </c>
      <c r="B10" s="119">
        <f>+B60</f>
        <v>0</v>
      </c>
      <c r="C10" s="36"/>
      <c r="D10" s="38"/>
      <c r="K10" s="256"/>
      <c r="L10" s="257"/>
      <c r="M10" s="257"/>
    </row>
    <row r="11" spans="1:13" ht="15.75" thickBot="1" x14ac:dyDescent="0.35">
      <c r="A11" s="270" t="s">
        <v>153</v>
      </c>
      <c r="B11" s="119" t="s">
        <v>206</v>
      </c>
      <c r="C11" s="36"/>
      <c r="D11" s="38"/>
      <c r="K11" s="256"/>
      <c r="L11" s="257"/>
      <c r="M11" s="257"/>
    </row>
    <row r="12" spans="1:13" ht="29.25" customHeight="1" thickBot="1" x14ac:dyDescent="0.35">
      <c r="A12" s="145" t="s">
        <v>227</v>
      </c>
      <c r="B12" s="119">
        <f>+B9-B10</f>
        <v>0</v>
      </c>
      <c r="C12" s="414" t="s">
        <v>99</v>
      </c>
      <c r="D12" s="415"/>
      <c r="K12" s="256"/>
      <c r="L12" s="257"/>
      <c r="M12" s="257"/>
    </row>
    <row r="13" spans="1:13" ht="15" x14ac:dyDescent="0.3">
      <c r="K13" s="256"/>
      <c r="L13" s="257"/>
      <c r="M13" s="257"/>
    </row>
    <row r="14" spans="1:13" ht="15.75" x14ac:dyDescent="0.3">
      <c r="K14" s="256"/>
      <c r="L14" s="258"/>
      <c r="M14" s="258"/>
    </row>
    <row r="15" spans="1:13" ht="15.75" thickBot="1" x14ac:dyDescent="0.35">
      <c r="K15" s="251"/>
      <c r="L15" s="255"/>
      <c r="M15" s="255"/>
    </row>
    <row r="16" spans="1:13" ht="17.25" thickBot="1" x14ac:dyDescent="0.35">
      <c r="A16" s="416" t="s">
        <v>75</v>
      </c>
      <c r="B16" s="417"/>
      <c r="C16" s="418"/>
      <c r="K16" s="251"/>
      <c r="L16" s="258"/>
      <c r="M16" s="258"/>
    </row>
    <row r="17" spans="1:13" ht="15.75" thickBot="1" x14ac:dyDescent="0.35">
      <c r="K17" s="251"/>
      <c r="L17" s="255"/>
      <c r="M17" s="255"/>
    </row>
    <row r="18" spans="1:13" ht="17.25" thickBot="1" x14ac:dyDescent="0.35">
      <c r="A18" s="130" t="s">
        <v>103</v>
      </c>
      <c r="B18" s="143"/>
      <c r="C18" s="143"/>
      <c r="D18" s="131"/>
      <c r="K18" s="251"/>
      <c r="L18" s="255"/>
      <c r="M18" s="255"/>
    </row>
    <row r="19" spans="1:13" ht="16.5" thickBot="1" x14ac:dyDescent="0.35">
      <c r="A19" s="36">
        <f>+'Beregningsskema tilbud med afd.'!B20</f>
        <v>0</v>
      </c>
      <c r="B19" s="142"/>
      <c r="C19" s="37"/>
      <c r="D19" s="38"/>
      <c r="K19" s="251"/>
      <c r="L19" s="258"/>
      <c r="M19" s="258"/>
    </row>
    <row r="20" spans="1:13" ht="15.75" thickBot="1" x14ac:dyDescent="0.35">
      <c r="A20" s="118"/>
      <c r="B20" s="141" t="s">
        <v>101</v>
      </c>
      <c r="C20" s="141" t="s">
        <v>47</v>
      </c>
      <c r="D20" s="140" t="s">
        <v>48</v>
      </c>
      <c r="K20" s="251"/>
      <c r="L20" s="255"/>
      <c r="M20" s="255"/>
    </row>
    <row r="21" spans="1:13" x14ac:dyDescent="0.2">
      <c r="A21" s="116" t="str">
        <f>+'Beregningsskema tilbud med afd.'!B24</f>
        <v>Ydelse 1</v>
      </c>
      <c r="B21" s="90">
        <v>0</v>
      </c>
      <c r="C21" s="90">
        <v>0</v>
      </c>
      <c r="D21" s="88">
        <f>+C21*B21</f>
        <v>0</v>
      </c>
    </row>
    <row r="22" spans="1:13" x14ac:dyDescent="0.2">
      <c r="A22" s="117" t="str">
        <f>+'Beregningsskema tilbud med afd.'!B25</f>
        <v>Ydelse 2</v>
      </c>
      <c r="B22" s="91">
        <v>0</v>
      </c>
      <c r="C22" s="91">
        <v>0</v>
      </c>
      <c r="D22" s="69">
        <f t="shared" ref="D22:D32" si="0">IF(B22=0,0,+B22*C22)</f>
        <v>0</v>
      </c>
    </row>
    <row r="23" spans="1:13" x14ac:dyDescent="0.2">
      <c r="A23" s="117" t="str">
        <f>+'Beregningsskema tilbud med afd.'!B26</f>
        <v>Ydelse 3</v>
      </c>
      <c r="B23" s="91">
        <v>0</v>
      </c>
      <c r="C23" s="91">
        <v>0</v>
      </c>
      <c r="D23" s="69">
        <f t="shared" si="0"/>
        <v>0</v>
      </c>
    </row>
    <row r="24" spans="1:13" x14ac:dyDescent="0.2">
      <c r="A24" s="117" t="str">
        <f>+'Beregningsskema tilbud med afd.'!B27</f>
        <v>Ydelse 4</v>
      </c>
      <c r="B24" s="91"/>
      <c r="C24" s="91"/>
      <c r="D24" s="69">
        <f t="shared" si="0"/>
        <v>0</v>
      </c>
    </row>
    <row r="25" spans="1:13" x14ac:dyDescent="0.2">
      <c r="A25" s="117" t="str">
        <f>+'Beregningsskema tilbud med afd.'!B28</f>
        <v>Ydelse 5</v>
      </c>
      <c r="B25" s="91"/>
      <c r="C25" s="91"/>
      <c r="D25" s="69">
        <f t="shared" si="0"/>
        <v>0</v>
      </c>
    </row>
    <row r="26" spans="1:13" x14ac:dyDescent="0.2">
      <c r="A26" s="117" t="str">
        <f>+'Beregningsskema tilbud med afd.'!B29</f>
        <v>Ydelse 6</v>
      </c>
      <c r="B26" s="91"/>
      <c r="C26" s="91"/>
      <c r="D26" s="69">
        <f t="shared" si="0"/>
        <v>0</v>
      </c>
    </row>
    <row r="27" spans="1:13" x14ac:dyDescent="0.2">
      <c r="A27" s="117" t="str">
        <f>+'Beregningsskema tilbud med afd.'!B30</f>
        <v>Ydelse 7</v>
      </c>
      <c r="B27" s="91"/>
      <c r="C27" s="91"/>
      <c r="D27" s="69">
        <f t="shared" si="0"/>
        <v>0</v>
      </c>
    </row>
    <row r="28" spans="1:13" x14ac:dyDescent="0.2">
      <c r="A28" s="117" t="str">
        <f>+'Beregningsskema tilbud med afd.'!B31</f>
        <v>Ydelse 8</v>
      </c>
      <c r="B28" s="91"/>
      <c r="C28" s="91"/>
      <c r="D28" s="69">
        <f t="shared" si="0"/>
        <v>0</v>
      </c>
    </row>
    <row r="29" spans="1:13" x14ac:dyDescent="0.2">
      <c r="A29" s="117" t="str">
        <f>+'Beregningsskema tilbud med afd.'!B32</f>
        <v>Ydelse 9</v>
      </c>
      <c r="B29" s="91"/>
      <c r="C29" s="91"/>
      <c r="D29" s="69"/>
    </row>
    <row r="30" spans="1:13" x14ac:dyDescent="0.2">
      <c r="A30" s="117" t="str">
        <f>+'Beregningsskema tilbud med afd.'!B33</f>
        <v>Ydelse 10</v>
      </c>
      <c r="B30" s="91"/>
      <c r="C30" s="91"/>
      <c r="D30" s="69">
        <f t="shared" si="0"/>
        <v>0</v>
      </c>
    </row>
    <row r="31" spans="1:13" x14ac:dyDescent="0.2">
      <c r="A31" s="117" t="str">
        <f>+'Beregningsskema tilbud med afd.'!B34</f>
        <v>Ydelse 11</v>
      </c>
      <c r="B31" s="91"/>
      <c r="C31" s="91"/>
      <c r="D31" s="69">
        <f t="shared" si="0"/>
        <v>0</v>
      </c>
    </row>
    <row r="32" spans="1:13" ht="13.5" thickBot="1" x14ac:dyDescent="0.25">
      <c r="A32" s="92" t="str">
        <f>+'Beregningsskema tilbud med afd.'!B35</f>
        <v>Ydelse 12</v>
      </c>
      <c r="B32" s="91"/>
      <c r="C32" s="91"/>
      <c r="D32" s="89">
        <f t="shared" si="0"/>
        <v>0</v>
      </c>
    </row>
    <row r="33" spans="1:4" ht="13.5" thickBot="1" x14ac:dyDescent="0.25">
      <c r="A33" s="118" t="str">
        <f>+'Beregningsskema tilbud med afd.'!B36</f>
        <v>I alt</v>
      </c>
      <c r="B33" s="115">
        <f>SUM(B21:B32)</f>
        <v>0</v>
      </c>
      <c r="C33" s="115"/>
      <c r="D33" s="119">
        <f>SUM(D21:D32)</f>
        <v>0</v>
      </c>
    </row>
    <row r="34" spans="1:4" ht="13.5" thickBot="1" x14ac:dyDescent="0.25"/>
    <row r="35" spans="1:4" ht="16.5" thickBot="1" x14ac:dyDescent="0.3">
      <c r="A35" s="130" t="s">
        <v>83</v>
      </c>
      <c r="B35" s="131"/>
    </row>
    <row r="36" spans="1:4" ht="13.5" thickBot="1" x14ac:dyDescent="0.25">
      <c r="A36" s="125" t="s">
        <v>86</v>
      </c>
      <c r="B36" s="59" t="s">
        <v>81</v>
      </c>
      <c r="C36" t="s">
        <v>79</v>
      </c>
    </row>
    <row r="37" spans="1:4" x14ac:dyDescent="0.2">
      <c r="A37" s="6" t="s">
        <v>80</v>
      </c>
      <c r="B37" s="135">
        <f>+B50</f>
        <v>0</v>
      </c>
      <c r="C37" t="s">
        <v>97</v>
      </c>
    </row>
    <row r="38" spans="1:4" x14ac:dyDescent="0.2">
      <c r="A38" s="124" t="s">
        <v>142</v>
      </c>
      <c r="B38" s="135">
        <f>+'Beregningsskema tilbud med afd.'!G514</f>
        <v>0</v>
      </c>
      <c r="C38" s="419" t="s">
        <v>78</v>
      </c>
      <c r="D38" s="420"/>
    </row>
    <row r="39" spans="1:4" x14ac:dyDescent="0.2">
      <c r="A39" s="121" t="s">
        <v>74</v>
      </c>
      <c r="B39" s="135">
        <f>+(B37+B41+B42)*0.005</f>
        <v>0</v>
      </c>
      <c r="C39" s="419"/>
      <c r="D39" s="420"/>
    </row>
    <row r="40" spans="1:4" x14ac:dyDescent="0.2">
      <c r="A40" s="121" t="s">
        <v>106</v>
      </c>
      <c r="B40" s="135">
        <f>+(B37+B41+B42)*('Beregningsskema tilbud med afd.'!B8)</f>
        <v>0</v>
      </c>
      <c r="C40" s="419"/>
      <c r="D40" s="420"/>
    </row>
    <row r="41" spans="1:4" x14ac:dyDescent="0.2">
      <c r="A41" s="121" t="s">
        <v>76</v>
      </c>
      <c r="B41" s="135">
        <f>+'Beregningsskema tilbud med afd.'!G509+'Beregningsskema tilbud med afd.'!G510+'Beregningsskema tilbud med afd.'!G511+'Beregningsskema tilbud med afd.'!G512+'Beregningsskema tilbud med afd.'!G513</f>
        <v>0</v>
      </c>
      <c r="C41" s="419"/>
      <c r="D41" s="420"/>
    </row>
    <row r="42" spans="1:4" ht="13.5" thickBot="1" x14ac:dyDescent="0.25">
      <c r="A42" s="122" t="s">
        <v>148</v>
      </c>
      <c r="B42" s="119">
        <v>0</v>
      </c>
      <c r="C42" s="419"/>
      <c r="D42" s="420"/>
    </row>
    <row r="43" spans="1:4" ht="13.5" thickBot="1" x14ac:dyDescent="0.25">
      <c r="A43" s="123" t="s">
        <v>92</v>
      </c>
      <c r="B43" s="97">
        <f>SUM(B37:B42)</f>
        <v>0</v>
      </c>
    </row>
    <row r="44" spans="1:4" ht="13.5" thickBot="1" x14ac:dyDescent="0.25"/>
    <row r="45" spans="1:4" ht="13.5" thickBot="1" x14ac:dyDescent="0.25">
      <c r="A45" s="87" t="s">
        <v>82</v>
      </c>
      <c r="B45" s="127" t="s">
        <v>81</v>
      </c>
    </row>
    <row r="46" spans="1:4" x14ac:dyDescent="0.2">
      <c r="A46" s="6" t="s">
        <v>82</v>
      </c>
      <c r="B46" s="132">
        <v>0</v>
      </c>
    </row>
    <row r="47" spans="1:4" ht="25.5" x14ac:dyDescent="0.2">
      <c r="A47" s="129" t="s">
        <v>147</v>
      </c>
      <c r="B47" s="268"/>
    </row>
    <row r="48" spans="1:4" x14ac:dyDescent="0.2">
      <c r="A48" s="6" t="s">
        <v>84</v>
      </c>
      <c r="B48" s="268"/>
    </row>
    <row r="49" spans="1:2" ht="13.5" thickBot="1" x14ac:dyDescent="0.25">
      <c r="A49" s="6" t="s">
        <v>85</v>
      </c>
      <c r="B49" s="133"/>
    </row>
    <row r="50" spans="1:2" ht="13.5" thickBot="1" x14ac:dyDescent="0.25">
      <c r="A50" s="87"/>
      <c r="B50" s="119">
        <v>0</v>
      </c>
    </row>
    <row r="55" spans="1:2" ht="13.5" thickBot="1" x14ac:dyDescent="0.25"/>
    <row r="56" spans="1:2" ht="33.75" customHeight="1" thickBot="1" x14ac:dyDescent="0.3">
      <c r="A56" s="412" t="s">
        <v>91</v>
      </c>
      <c r="B56" s="413"/>
    </row>
    <row r="57" spans="1:2" x14ac:dyDescent="0.2">
      <c r="A57" s="120" t="s">
        <v>93</v>
      </c>
      <c r="B57" s="132"/>
    </row>
    <row r="58" spans="1:2" x14ac:dyDescent="0.2">
      <c r="A58" s="18" t="s">
        <v>94</v>
      </c>
      <c r="B58" s="134"/>
    </row>
    <row r="59" spans="1:2" ht="13.5" thickBot="1" x14ac:dyDescent="0.25">
      <c r="A59" s="36" t="s">
        <v>95</v>
      </c>
      <c r="B59" s="119">
        <f>+B57-B58</f>
        <v>0</v>
      </c>
    </row>
    <row r="60" spans="1:2" ht="13.5" thickBot="1" x14ac:dyDescent="0.25">
      <c r="A60" s="87" t="s">
        <v>96</v>
      </c>
      <c r="B60" s="133"/>
    </row>
  </sheetData>
  <mergeCells count="8">
    <mergeCell ref="A1:B1"/>
    <mergeCell ref="C4:D4"/>
    <mergeCell ref="C7:D7"/>
    <mergeCell ref="C9:D9"/>
    <mergeCell ref="A56:B56"/>
    <mergeCell ref="C12:D12"/>
    <mergeCell ref="A16:C16"/>
    <mergeCell ref="C38:D42"/>
  </mergeCells>
  <phoneticPr fontId="14" type="noConversion"/>
  <pageMargins left="0.35" right="0.19" top="0.2" bottom="0.2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Til indberetning</vt:lpstr>
      <vt:lpstr>Beregningsskema tilbud med afd.</vt:lpstr>
      <vt:lpstr>Afskrivninger</vt:lpstr>
      <vt:lpstr>efterregulering</vt:lpstr>
      <vt:lpstr>'Beregningsskema tilbud med afd.'!Udskriftsområde</vt:lpstr>
    </vt:vector>
  </TitlesOfParts>
  <Company>Sønderjyllands 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Ditte Stenstrop Madsen</dc:creator>
  <cp:lastModifiedBy>Torben Krone</cp:lastModifiedBy>
  <cp:lastPrinted>2016-10-10T12:09:06Z</cp:lastPrinted>
  <dcterms:created xsi:type="dcterms:W3CDTF">2006-06-20T08:21:11Z</dcterms:created>
  <dcterms:modified xsi:type="dcterms:W3CDTF">2024-09-25T07:51:08Z</dcterms:modified>
</cp:coreProperties>
</file>